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065" yWindow="-15" windowWidth="9885" windowHeight="4155" tabRatio="744"/>
  </bookViews>
  <sheets>
    <sheet name="RESUMO" sheetId="8" r:id="rId1"/>
    <sheet name="BDI" sheetId="37" r:id="rId2"/>
    <sheet name="CRONOGRAMA" sheetId="36" r:id="rId3"/>
    <sheet name="EDIFÍCIO SEDE" sheetId="1" r:id="rId4"/>
    <sheet name="IMPLANTAÇÃO" sheetId="21" r:id="rId5"/>
    <sheet name="CONVIVENCIA" sheetId="20" r:id="rId6"/>
    <sheet name="CRECHE" sheetId="34" r:id="rId7"/>
    <sheet name="GUARITA SERV." sheetId="38" r:id="rId8"/>
    <sheet name="GUARITA CONS." sheetId="35" r:id="rId9"/>
  </sheets>
  <externalReferences>
    <externalReference r:id="rId10"/>
    <externalReference r:id="rId11"/>
    <externalReference r:id="rId12"/>
    <externalReference r:id="rId13"/>
    <externalReference r:id="rId14"/>
  </externalReferences>
  <definedNames>
    <definedName name="\0" localSheetId="1">#REF!</definedName>
    <definedName name="\0" localSheetId="2">#REF!</definedName>
    <definedName name="\0" localSheetId="7">#REF!</definedName>
    <definedName name="\0">#REF!</definedName>
    <definedName name="__INS01">[1]INSUMOS!$C$2</definedName>
    <definedName name="__INS02">[1]INSUMOS!$C$3</definedName>
    <definedName name="__INS03">[1]INSUMOS!$C$4</definedName>
    <definedName name="__INS04">[1]INSUMOS!$C$6</definedName>
    <definedName name="__INS05">[2]INSUMOS!$C$12</definedName>
    <definedName name="__INS07">[1]INSUMOS!$C$16</definedName>
    <definedName name="__INS08">[1]INSUMOS!$C$17</definedName>
    <definedName name="__INS09">[1]INSUMOS!$C$18</definedName>
    <definedName name="__INS10">[1]INSUMOS!$C$19</definedName>
    <definedName name="__INS11">[2]INSUMOS!$C$20</definedName>
    <definedName name="__INS14">[1]INSUMOS!$C$23</definedName>
    <definedName name="__INS16">[1]INSUMOS!$C$25</definedName>
    <definedName name="__INS17">[1]INSUMOS!$C$26</definedName>
    <definedName name="__INS19">[1]INSUMOS!$C$29</definedName>
    <definedName name="__INS20">[1]INSUMOS!$C$30</definedName>
    <definedName name="__INS21">[1]INSUMOS!$C$31</definedName>
    <definedName name="__INS22">[1]INSUMOS!$C$36</definedName>
    <definedName name="__INS25">[1]INSUMOS!$C$42</definedName>
    <definedName name="__INS26">[1]INSUMOS!$C$43</definedName>
    <definedName name="__INS27">[1]INSUMOS!$C$44</definedName>
    <definedName name="__INS28">[1]INSUMOS!$C$45</definedName>
    <definedName name="__INS30">[1]INSUMOS!$C$47</definedName>
    <definedName name="__INS31">[1]INSUMOS!$C$48</definedName>
    <definedName name="__INS33">[2]INSUMOS!$C$52</definedName>
    <definedName name="__INS37">[2]INSUMOS!$C$56</definedName>
    <definedName name="__INS42">[2]INSUMOS!$C$61</definedName>
    <definedName name="__INS47">[2]INSUMOS!$C$66</definedName>
    <definedName name="__tre3">[1]INSUMOS!$C$66</definedName>
    <definedName name="_Fill" localSheetId="1" hidden="1">#REF!</definedName>
    <definedName name="_Fill" localSheetId="7" hidden="1">#REF!</definedName>
    <definedName name="_Fill" hidden="1">#REF!</definedName>
    <definedName name="_xlnm._FilterDatabase" localSheetId="3" hidden="1">'EDIFÍCIO SEDE'!$A$2:$U$2</definedName>
    <definedName name="_INS01" localSheetId="2">[3]INSUMOS!$C$2</definedName>
    <definedName name="_INS02" localSheetId="2">[3]INSUMOS!$C$3</definedName>
    <definedName name="_INS03" localSheetId="2">[3]INSUMOS!$C$4</definedName>
    <definedName name="_INS04" localSheetId="2">[3]INSUMOS!$C$6</definedName>
    <definedName name="_INS05" localSheetId="2">[4]INSUMOS!$C$12</definedName>
    <definedName name="_INS06">[2]INSUMOS!$C$14</definedName>
    <definedName name="_INS07" localSheetId="2">[3]INSUMOS!$C$16</definedName>
    <definedName name="_INS08" localSheetId="2">[3]INSUMOS!$C$17</definedName>
    <definedName name="_INS09" localSheetId="2">[3]INSUMOS!$C$18</definedName>
    <definedName name="_INS10" localSheetId="2">[3]INSUMOS!$C$19</definedName>
    <definedName name="_INS11" localSheetId="2">[4]INSUMOS!$C$20</definedName>
    <definedName name="_INS12" localSheetId="1">#REF!</definedName>
    <definedName name="_INS12" localSheetId="7">#REF!</definedName>
    <definedName name="_INS12">#REF!</definedName>
    <definedName name="_INS13" localSheetId="1">#REF!</definedName>
    <definedName name="_INS13" localSheetId="7">#REF!</definedName>
    <definedName name="_INS13">#REF!</definedName>
    <definedName name="_INS14" localSheetId="2">[3]INSUMOS!$C$23</definedName>
    <definedName name="_INS15" localSheetId="1">#REF!</definedName>
    <definedName name="_INS15" localSheetId="7">#REF!</definedName>
    <definedName name="_INS15">#REF!</definedName>
    <definedName name="_INS16" localSheetId="2">[3]INSUMOS!$C$25</definedName>
    <definedName name="_INS17" localSheetId="2">[3]INSUMOS!$C$26</definedName>
    <definedName name="_INS18" localSheetId="1">#REF!</definedName>
    <definedName name="_INS18" localSheetId="7">#REF!</definedName>
    <definedName name="_INS18">#REF!</definedName>
    <definedName name="_INS19" localSheetId="2">[3]INSUMOS!$C$29</definedName>
    <definedName name="_INS20" localSheetId="2">[3]INSUMOS!$C$30</definedName>
    <definedName name="_INS21" localSheetId="2">[3]INSUMOS!$C$31</definedName>
    <definedName name="_INS22" localSheetId="2">[3]INSUMOS!$C$36</definedName>
    <definedName name="_INS23" localSheetId="1">#REF!</definedName>
    <definedName name="_INS23" localSheetId="7">#REF!</definedName>
    <definedName name="_INS23">#REF!</definedName>
    <definedName name="_INS24" localSheetId="1">#REF!</definedName>
    <definedName name="_INS24" localSheetId="7">#REF!</definedName>
    <definedName name="_INS24">#REF!</definedName>
    <definedName name="_INS25" localSheetId="2">[3]INSUMOS!$C$42</definedName>
    <definedName name="_INS26" localSheetId="2">[3]INSUMOS!$C$43</definedName>
    <definedName name="_INS27" localSheetId="2">[3]INSUMOS!$C$44</definedName>
    <definedName name="_INS28" localSheetId="2">[3]INSUMOS!$C$45</definedName>
    <definedName name="_INS29" localSheetId="1">#REF!</definedName>
    <definedName name="_INS29" localSheetId="7">#REF!</definedName>
    <definedName name="_INS29">#REF!</definedName>
    <definedName name="_INS30" localSheetId="2">[3]INSUMOS!$C$47</definedName>
    <definedName name="_INS31" localSheetId="2">[3]INSUMOS!$C$48</definedName>
    <definedName name="_INS32" localSheetId="1">#REF!</definedName>
    <definedName name="_INS32" localSheetId="7">#REF!</definedName>
    <definedName name="_INS32">#REF!</definedName>
    <definedName name="_INS33" localSheetId="2">[4]INSUMOS!$C$52</definedName>
    <definedName name="_INS34" localSheetId="1">#REF!</definedName>
    <definedName name="_INS34" localSheetId="7">#REF!</definedName>
    <definedName name="_INS34">#REF!</definedName>
    <definedName name="_INS35" localSheetId="1">#REF!</definedName>
    <definedName name="_INS35" localSheetId="7">#REF!</definedName>
    <definedName name="_INS35">#REF!</definedName>
    <definedName name="_INS36" localSheetId="1">#REF!</definedName>
    <definedName name="_INS36" localSheetId="7">#REF!</definedName>
    <definedName name="_INS36">#REF!</definedName>
    <definedName name="_INS37" localSheetId="2">[4]INSUMOS!$C$56</definedName>
    <definedName name="_INS38" localSheetId="1">#REF!</definedName>
    <definedName name="_INS38" localSheetId="7">#REF!</definedName>
    <definedName name="_INS38">#REF!</definedName>
    <definedName name="_INS39" localSheetId="1">#REF!</definedName>
    <definedName name="_INS39" localSheetId="7">#REF!</definedName>
    <definedName name="_INS39">#REF!</definedName>
    <definedName name="_INS40" localSheetId="1">#REF!</definedName>
    <definedName name="_INS40" localSheetId="7">#REF!</definedName>
    <definedName name="_INS40">#REF!</definedName>
    <definedName name="_INS41" localSheetId="1">#REF!</definedName>
    <definedName name="_INS41" localSheetId="7">#REF!</definedName>
    <definedName name="_INS41">#REF!</definedName>
    <definedName name="_INS42" localSheetId="2">[4]INSUMOS!$C$61</definedName>
    <definedName name="_INS43" localSheetId="1">#REF!</definedName>
    <definedName name="_INS43" localSheetId="7">#REF!</definedName>
    <definedName name="_INS43">#REF!</definedName>
    <definedName name="_INS44" localSheetId="1">#REF!</definedName>
    <definedName name="_INS44" localSheetId="7">#REF!</definedName>
    <definedName name="_INS44">#REF!</definedName>
    <definedName name="_INS45" localSheetId="1">#REF!</definedName>
    <definedName name="_INS45" localSheetId="7">#REF!</definedName>
    <definedName name="_INS45">#REF!</definedName>
    <definedName name="_INS46" localSheetId="1">#REF!</definedName>
    <definedName name="_INS46" localSheetId="7">#REF!</definedName>
    <definedName name="_INS46">#REF!</definedName>
    <definedName name="_INS47" localSheetId="2">[4]INSUMOS!$C$66</definedName>
    <definedName name="_INS48" localSheetId="1">#REF!</definedName>
    <definedName name="_INS48" localSheetId="7">#REF!</definedName>
    <definedName name="_INS48">#REF!</definedName>
    <definedName name="_tre3" localSheetId="2">[3]INSUMOS!$C$66</definedName>
    <definedName name="A" localSheetId="1">#REF!</definedName>
    <definedName name="A" localSheetId="7">#REF!</definedName>
    <definedName name="A">#REF!</definedName>
    <definedName name="AA" localSheetId="1">#REF!</definedName>
    <definedName name="AA" localSheetId="7">#REF!</definedName>
    <definedName name="AA">#REF!</definedName>
    <definedName name="acresc_admin" localSheetId="1">#REF!</definedName>
    <definedName name="acresc_admin" localSheetId="6">#REF!</definedName>
    <definedName name="acresc_admin" localSheetId="8">#REF!</definedName>
    <definedName name="acresc_admin" localSheetId="7">#REF!</definedName>
    <definedName name="acresc_admin">#REF!</definedName>
    <definedName name="acresc_alvenaria" localSheetId="1">#REF!</definedName>
    <definedName name="acresc_alvenaria" localSheetId="6">#REF!</definedName>
    <definedName name="acresc_alvenaria" localSheetId="8">#REF!</definedName>
    <definedName name="acresc_alvenaria" localSheetId="7">#REF!</definedName>
    <definedName name="acresc_alvenaria">#REF!</definedName>
    <definedName name="acresc_ar" localSheetId="1">#REF!</definedName>
    <definedName name="acresc_ar" localSheetId="6">#REF!</definedName>
    <definedName name="acresc_ar" localSheetId="8">#REF!</definedName>
    <definedName name="acresc_ar" localSheetId="7">#REF!</definedName>
    <definedName name="acresc_ar">#REF!</definedName>
    <definedName name="acresc_cobertura" localSheetId="1">#REF!</definedName>
    <definedName name="acresc_cobertura" localSheetId="6">#REF!</definedName>
    <definedName name="acresc_cobertura" localSheetId="8">#REF!</definedName>
    <definedName name="acresc_cobertura" localSheetId="7">#REF!</definedName>
    <definedName name="acresc_cobertura">#REF!</definedName>
    <definedName name="acresc_eletrica" localSheetId="1">#REF!</definedName>
    <definedName name="acresc_eletrica" localSheetId="6">#REF!</definedName>
    <definedName name="acresc_eletrica" localSheetId="8">#REF!</definedName>
    <definedName name="acresc_eletrica" localSheetId="7">#REF!</definedName>
    <definedName name="acresc_eletrica">#REF!</definedName>
    <definedName name="acresc_estrutura" localSheetId="1">#REF!</definedName>
    <definedName name="acresc_estrutura" localSheetId="6">#REF!</definedName>
    <definedName name="acresc_estrutura" localSheetId="8">#REF!</definedName>
    <definedName name="acresc_estrutura" localSheetId="7">#REF!</definedName>
    <definedName name="acresc_estrutura">#REF!</definedName>
    <definedName name="acresc_fundacao" localSheetId="1">#REF!</definedName>
    <definedName name="acresc_fundacao" localSheetId="6">#REF!</definedName>
    <definedName name="acresc_fundacao" localSheetId="8">#REF!</definedName>
    <definedName name="acresc_fundacao" localSheetId="7">#REF!</definedName>
    <definedName name="acresc_fundacao">#REF!</definedName>
    <definedName name="acresc_impermeabilizacao" localSheetId="1">#REF!</definedName>
    <definedName name="acresc_impermeabilizacao" localSheetId="6">#REF!</definedName>
    <definedName name="acresc_impermeabilizacao" localSheetId="8">#REF!</definedName>
    <definedName name="acresc_impermeabilizacao" localSheetId="7">#REF!</definedName>
    <definedName name="acresc_impermeabilizacao">#REF!</definedName>
    <definedName name="acresc_piso_concreto" localSheetId="1">#REF!</definedName>
    <definedName name="acresc_piso_concreto" localSheetId="6">#REF!</definedName>
    <definedName name="acresc_piso_concreto" localSheetId="8">#REF!</definedName>
    <definedName name="acresc_piso_concreto" localSheetId="7">#REF!</definedName>
    <definedName name="acresc_piso_concreto">#REF!</definedName>
    <definedName name="acresc_serv_preliminares" localSheetId="1">'EDIFÍCIO SEDE'!#REF!</definedName>
    <definedName name="acresc_serv_preliminares" localSheetId="6">'EDIFÍCIO SEDE'!#REF!</definedName>
    <definedName name="acresc_serv_preliminares" localSheetId="8">'EDIFÍCIO SEDE'!#REF!</definedName>
    <definedName name="acresc_serv_preliminares" localSheetId="7">'EDIFÍCIO SEDE'!#REF!</definedName>
    <definedName name="acresc_serv_preliminares">'EDIFÍCIO SEDE'!#REF!</definedName>
    <definedName name="acresc_serv_terra" localSheetId="1">#REF!</definedName>
    <definedName name="acresc_serv_terra" localSheetId="6">#REF!</definedName>
    <definedName name="acresc_serv_terra" localSheetId="8">#REF!</definedName>
    <definedName name="acresc_serv_terra" localSheetId="7">#REF!</definedName>
    <definedName name="acresc_serv_terra">#REF!</definedName>
    <definedName name="adm" localSheetId="1">#REF!</definedName>
    <definedName name="adm" localSheetId="6">#REF!</definedName>
    <definedName name="adm" localSheetId="8">#REF!</definedName>
    <definedName name="adm" localSheetId="7">#REF!</definedName>
    <definedName name="adm">#REF!</definedName>
    <definedName name="_xlnm.Print_Area" localSheetId="1">BDI!$A$1:$C$15</definedName>
    <definedName name="_xlnm.Print_Area" localSheetId="5">CONVIVENCIA!$A$1:$H$24</definedName>
    <definedName name="_xlnm.Print_Area" localSheetId="6">CRECHE!$A$1:$H$26</definedName>
    <definedName name="_xlnm.Print_Area" localSheetId="2">CRONOGRAMA!$A$1:$P$15</definedName>
    <definedName name="_xlnm.Print_Area" localSheetId="3">'EDIFÍCIO SEDE'!$A$1:$H$764</definedName>
    <definedName name="_xlnm.Print_Area" localSheetId="8">'GUARITA CONS.'!$A$1:$H$22</definedName>
    <definedName name="_xlnm.Print_Area" localSheetId="7">'GUARITA SERV.'!$A$1:$H$17</definedName>
    <definedName name="_xlnm.Print_Area" localSheetId="4">IMPLANTAÇÃO!$A$1:$H$694</definedName>
    <definedName name="_xlnm.Print_Area" localSheetId="0">RESUMO!$A$1:$G$14</definedName>
    <definedName name="er" localSheetId="2">[3]INSUMOS!$C$14</definedName>
    <definedName name="er">[1]INSUMOS!$C$14</definedName>
    <definedName name="Excel_BuiltIn__FilterDatabase_2">"$#REF!.$A$6:$G$2467"</definedName>
    <definedName name="Excel_BuiltIn__FilterDatabase_2_1" localSheetId="1">#REF!</definedName>
    <definedName name="Excel_BuiltIn__FilterDatabase_2_1" localSheetId="7">#REF!</definedName>
    <definedName name="Excel_BuiltIn__FilterDatabase_2_1">#REF!</definedName>
    <definedName name="Excel_BuiltIn_Print_Area" localSheetId="1">#REF!</definedName>
    <definedName name="Excel_BuiltIn_Print_Area" localSheetId="7">#REF!</definedName>
    <definedName name="Excel_BuiltIn_Print_Area">#REF!</definedName>
    <definedName name="Excel_BuiltIn_Print_Area_1_1_1" localSheetId="1">#REF!</definedName>
    <definedName name="Excel_BuiltIn_Print_Area_1_1_1" localSheetId="7">#REF!</definedName>
    <definedName name="Excel_BuiltIn_Print_Area_1_1_1">#REF!</definedName>
    <definedName name="Excel_BuiltIn_Print_Area_13" localSheetId="1">#REF!</definedName>
    <definedName name="Excel_BuiltIn_Print_Area_13" localSheetId="7">#REF!</definedName>
    <definedName name="Excel_BuiltIn_Print_Area_13">#REF!</definedName>
    <definedName name="Excel_BuiltIn_Print_Area_13_1" localSheetId="1">#REF!</definedName>
    <definedName name="Excel_BuiltIn_Print_Area_13_1" localSheetId="7">#REF!</definedName>
    <definedName name="Excel_BuiltIn_Print_Area_13_1">#REF!</definedName>
    <definedName name="Excel_BuiltIn_Print_Area_16">"$#REF!.$A$1:$H$233"</definedName>
    <definedName name="Excel_BuiltIn_Print_Area_17">"$#REF!.$A$1:$G$23"</definedName>
    <definedName name="Excel_BuiltIn_Print_Area_2_1" localSheetId="1">#REF!</definedName>
    <definedName name="Excel_BuiltIn_Print_Area_2_1" localSheetId="7">#REF!</definedName>
    <definedName name="Excel_BuiltIn_Print_Area_2_1">#REF!</definedName>
    <definedName name="Excel_BuiltIn_Print_Area_2_1_1">"$#REF!.$A$1:$F$2467"</definedName>
    <definedName name="Excel_BuiltIn_Print_Area_2_1_1_1_1_1_1" localSheetId="1">#REF!</definedName>
    <definedName name="Excel_BuiltIn_Print_Area_2_1_1_1_1_1_1" localSheetId="7">#REF!</definedName>
    <definedName name="Excel_BuiltIn_Print_Area_2_1_1_1_1_1_1">#REF!</definedName>
    <definedName name="Excel_BuiltIn_Print_Area_2_1_1_1_1_1_1_1" localSheetId="1">#REF!</definedName>
    <definedName name="Excel_BuiltIn_Print_Area_2_1_1_1_1_1_1_1" localSheetId="7">#REF!</definedName>
    <definedName name="Excel_BuiltIn_Print_Area_2_1_1_1_1_1_1_1">#REF!</definedName>
    <definedName name="Excel_BuiltIn_Print_Area_2_1_1_1_1_1_1_1_1" localSheetId="1">#REF!</definedName>
    <definedName name="Excel_BuiltIn_Print_Area_2_1_1_1_1_1_1_1_1" localSheetId="7">#REF!</definedName>
    <definedName name="Excel_BuiltIn_Print_Area_2_1_1_1_1_1_1_1_1">#REF!</definedName>
    <definedName name="Excel_BuiltIn_Print_Area_2_1_1_1_1_1_1_1_1_1" localSheetId="1">#REF!</definedName>
    <definedName name="Excel_BuiltIn_Print_Area_2_1_1_1_1_1_1_1_1_1" localSheetId="7">#REF!</definedName>
    <definedName name="Excel_BuiltIn_Print_Area_2_1_1_1_1_1_1_1_1_1">#REF!</definedName>
    <definedName name="Excel_BuiltIn_Print_Area_2_1_1_1_1_1_1_1_1_1_1" localSheetId="1">#REF!</definedName>
    <definedName name="Excel_BuiltIn_Print_Area_2_1_1_1_1_1_1_1_1_1_1" localSheetId="7">#REF!</definedName>
    <definedName name="Excel_BuiltIn_Print_Area_2_1_1_1_1_1_1_1_1_1_1">#REF!</definedName>
    <definedName name="Excel_BuiltIn_Print_Area_2_1_1_1_1_1_1_1_1_1_1_1" localSheetId="1">#REF!</definedName>
    <definedName name="Excel_BuiltIn_Print_Area_2_1_1_1_1_1_1_1_1_1_1_1" localSheetId="7">#REF!</definedName>
    <definedName name="Excel_BuiltIn_Print_Area_2_1_1_1_1_1_1_1_1_1_1_1">#REF!</definedName>
    <definedName name="Excel_BuiltIn_Print_Area_4" localSheetId="1">#REF!</definedName>
    <definedName name="Excel_BuiltIn_Print_Area_4" localSheetId="7">#REF!</definedName>
    <definedName name="Excel_BuiltIn_Print_Area_4">#REF!</definedName>
    <definedName name="Excel_BuiltIn_Print_Area_5" localSheetId="1">#REF!</definedName>
    <definedName name="Excel_BuiltIn_Print_Area_5" localSheetId="7">#REF!</definedName>
    <definedName name="Excel_BuiltIn_Print_Area_5">#REF!</definedName>
    <definedName name="Excel_BuiltIn_Print_Area_6" localSheetId="1">#REF!</definedName>
    <definedName name="Excel_BuiltIn_Print_Area_6" localSheetId="7">#REF!</definedName>
    <definedName name="Excel_BuiltIn_Print_Area_6">#REF!</definedName>
    <definedName name="Excel_BuiltIn_Print_Area_9" localSheetId="1">#REF!</definedName>
    <definedName name="Excel_BuiltIn_Print_Area_9" localSheetId="7">#REF!</definedName>
    <definedName name="Excel_BuiltIn_Print_Area_9">#REF!</definedName>
    <definedName name="Excel_BuiltIn_Print_Titles_10" localSheetId="1">#REF!</definedName>
    <definedName name="Excel_BuiltIn_Print_Titles_10" localSheetId="7">#REF!</definedName>
    <definedName name="Excel_BuiltIn_Print_Titles_10">#REF!</definedName>
    <definedName name="Excel_BuiltIn_Print_Titles_10_1">"$BLH_QUA.$A$1:$AMJ$10"</definedName>
    <definedName name="Excel_BuiltIn_Print_Titles_11" localSheetId="1">#REF!</definedName>
    <definedName name="Excel_BuiltIn_Print_Titles_11" localSheetId="7">#REF!</definedName>
    <definedName name="Excel_BuiltIn_Print_Titles_11">#REF!</definedName>
    <definedName name="Excel_BuiltIn_Print_Titles_11_1">"$PA_02CD.$A$1:$AMJ$9"</definedName>
    <definedName name="Excel_BuiltIn_Print_Titles_12" localSheetId="1">#REF!</definedName>
    <definedName name="Excel_BuiltIn_Print_Titles_12" localSheetId="7">#REF!</definedName>
    <definedName name="Excel_BuiltIn_Print_Titles_12">#REF!</definedName>
    <definedName name="Excel_BuiltIn_Print_Titles_12_1">"$PA_02SD.$A$1:$AMJ$9"</definedName>
    <definedName name="Excel_BuiltIn_Print_Titles_13" localSheetId="1">#REF!</definedName>
    <definedName name="Excel_BuiltIn_Print_Titles_13" localSheetId="7">#REF!</definedName>
    <definedName name="Excel_BuiltIn_Print_Titles_13">#REF!</definedName>
    <definedName name="Excel_BuiltIn_Print_Titles_13_1">"$PA_01SD.$A$1:$AMJ$9"</definedName>
    <definedName name="Excel_BuiltIn_Print_Titles_14">"$PA_01CD.$A$1:$AMJ$9"</definedName>
    <definedName name="Excel_BuiltIn_Print_Titles_2_1">"$#REF!.$A$1:$AMJ$6"</definedName>
    <definedName name="Excel_BuiltIn_Print_Titles_3" localSheetId="1">#REF!</definedName>
    <definedName name="Excel_BuiltIn_Print_Titles_3" localSheetId="7">#REF!</definedName>
    <definedName name="Excel_BuiltIn_Print_Titles_3">#REF!</definedName>
    <definedName name="Excel_BuiltIn_Print_Titles_3_1">"$BLA_ADM.$A$1:$AMJ$9"</definedName>
    <definedName name="Excel_BuiltIn_Print_Titles_3_1_1">"$BLB_AU_BI.$A$1:$AMJ$1"</definedName>
    <definedName name="Excel_BuiltIn_Print_Titles_4" localSheetId="1">#REF!</definedName>
    <definedName name="Excel_BuiltIn_Print_Titles_4" localSheetId="7">#REF!</definedName>
    <definedName name="Excel_BuiltIn_Print_Titles_4">#REF!</definedName>
    <definedName name="Excel_BuiltIn_Print_Titles_4_1">"$BLB_AU_BI.$A$1:$AMJ$8"</definedName>
    <definedName name="Excel_BuiltIn_Print_Titles_5" localSheetId="1">#REF!</definedName>
    <definedName name="Excel_BuiltIn_Print_Titles_5" localSheetId="7">#REF!</definedName>
    <definedName name="Excel_BuiltIn_Print_Titles_5">#REF!</definedName>
    <definedName name="Excel_BuiltIn_Print_Titles_5_1">"$BLC_LAB.$A$1:$AMJ$8"</definedName>
    <definedName name="Excel_BuiltIn_Print_Titles_6" localSheetId="1">#REF!</definedName>
    <definedName name="Excel_BuiltIn_Print_Titles_6" localSheetId="7">#REF!</definedName>
    <definedName name="Excel_BuiltIn_Print_Titles_6">#REF!</definedName>
    <definedName name="Excel_BuiltIn_Print_Titles_6_1">"$BLD_PAT.$A$1:$AMJ$8"</definedName>
    <definedName name="Excel_BuiltIn_Print_Titles_7" localSheetId="1">#REF!</definedName>
    <definedName name="Excel_BuiltIn_Print_Titles_7" localSheetId="7">#REF!</definedName>
    <definedName name="Excel_BuiltIn_Print_Titles_7">#REF!</definedName>
    <definedName name="Excel_BuiltIn_Print_Titles_7_1">"$BLE_4SL_SAN.$A$1:$AMJ$8"</definedName>
    <definedName name="Excel_BuiltIn_Print_Titles_8" localSheetId="1">#REF!</definedName>
    <definedName name="Excel_BuiltIn_Print_Titles_8" localSheetId="7">#REF!</definedName>
    <definedName name="Excel_BuiltIn_Print_Titles_8">#REF!</definedName>
    <definedName name="Excel_BuiltIn_Print_Titles_8_1">"$BLF_4SL.$A$1:$AMJ$8"</definedName>
    <definedName name="Excel_BuiltIn_Print_Titles_9" localSheetId="1">#REF!</definedName>
    <definedName name="Excel_BuiltIn_Print_Titles_9" localSheetId="7">#REF!</definedName>
    <definedName name="Excel_BuiltIn_Print_Titles_9">#REF!</definedName>
    <definedName name="Excel_BuiltIn_Print_Titles_9_1">"$BLG_VES.$A$1:$AMJ$10"</definedName>
    <definedName name="i" localSheetId="2">[4]INSUMOS!$C$14</definedName>
    <definedName name="ijol" localSheetId="2">[3]INSUMOS!$C$61</definedName>
    <definedName name="ijol">[1]INSUMOS!$C$61</definedName>
    <definedName name="INS03A" localSheetId="2">[3]INSUMOS!$C$5</definedName>
    <definedName name="INS03A">[1]INSUMOS!$C$5</definedName>
    <definedName name="INS04A" localSheetId="2">[3]INSUMOS!$C$7</definedName>
    <definedName name="INS04A">[1]INSUMOS!$C$7</definedName>
    <definedName name="INS04B" localSheetId="2">[3]INSUMOS!$C$8</definedName>
    <definedName name="INS04B">[1]INSUMOS!$C$8</definedName>
    <definedName name="INS05A" localSheetId="1">#REF!</definedName>
    <definedName name="INS05A" localSheetId="7">#REF!</definedName>
    <definedName name="INS05A">#REF!</definedName>
    <definedName name="INS06B" localSheetId="1">#REF!</definedName>
    <definedName name="INS06B" localSheetId="7">#REF!</definedName>
    <definedName name="INS06B">#REF!</definedName>
    <definedName name="INS17A" localSheetId="2">[3]INSUMOS!$C$27</definedName>
    <definedName name="INS17A">[1]INSUMOS!$C$27</definedName>
    <definedName name="INS21B" localSheetId="1">#REF!</definedName>
    <definedName name="INS21B" localSheetId="7">#REF!</definedName>
    <definedName name="INS21B">#REF!</definedName>
    <definedName name="INS21C" localSheetId="2">[3]INSUMOS!$C$33</definedName>
    <definedName name="INS21C">[1]INSUMOS!$C$33</definedName>
    <definedName name="INS21D" localSheetId="2">[3]INSUMOS!$C$34</definedName>
    <definedName name="INS21D">[1]INSUMOS!$C$34</definedName>
    <definedName name="INS21E" localSheetId="2">[3]INSUMOS!$C$35</definedName>
    <definedName name="INS21E">[1]INSUMOS!$C$35</definedName>
    <definedName name="INS24A" localSheetId="2">[3]INSUMOS!$C$38</definedName>
    <definedName name="INS24A">[1]INSUMOS!$C$38</definedName>
    <definedName name="INS24AA" localSheetId="1">#REF!</definedName>
    <definedName name="INS24AA" localSheetId="7">#REF!</definedName>
    <definedName name="INS24AA">#REF!</definedName>
    <definedName name="INS24BB" localSheetId="1">#REF!</definedName>
    <definedName name="INS24BB" localSheetId="7">#REF!</definedName>
    <definedName name="INS24BB">#REF!</definedName>
    <definedName name="INS24D" localSheetId="2">[3]INSUMOS!$C$39</definedName>
    <definedName name="INS24D">[1]INSUMOS!$C$39</definedName>
    <definedName name="INS31A" localSheetId="1">#REF!</definedName>
    <definedName name="INS31A" localSheetId="7">#REF!</definedName>
    <definedName name="INS31A">#REF!</definedName>
    <definedName name="INS31B" localSheetId="1">#REF!</definedName>
    <definedName name="INS31B" localSheetId="7">#REF!</definedName>
    <definedName name="INS31B">#REF!</definedName>
    <definedName name="INS4C" localSheetId="2">[3]INSUMOS!$C$9</definedName>
    <definedName name="INS4C">[1]INSUMOS!$C$9</definedName>
    <definedName name="INS4D" localSheetId="1">#REF!</definedName>
    <definedName name="INS4D" localSheetId="7">#REF!</definedName>
    <definedName name="INS4D">#REF!</definedName>
    <definedName name="INS4E" localSheetId="1">#REF!</definedName>
    <definedName name="INS4E" localSheetId="7">#REF!</definedName>
    <definedName name="INS4E">#REF!</definedName>
    <definedName name="lui" localSheetId="1">#REF!</definedName>
    <definedName name="lui" localSheetId="2">#REF!</definedName>
    <definedName name="lui" localSheetId="7">#REF!</definedName>
    <definedName name="lui">#REF!</definedName>
    <definedName name="opa" localSheetId="1">#REF!</definedName>
    <definedName name="opa" localSheetId="7">#REF!</definedName>
    <definedName name="opa">#REF!</definedName>
    <definedName name="PERC_REAJUSTE" localSheetId="1">#REF!</definedName>
    <definedName name="PERC_REAJUSTE" localSheetId="8">#REF!</definedName>
    <definedName name="PERC_REAJUSTE" localSheetId="7">#REF!</definedName>
    <definedName name="PERC_REAJUSTE">#REF!</definedName>
    <definedName name="TAXA_BDI">[5]DADOS!$B$6</definedName>
    <definedName name="taxa_desconto" localSheetId="1">#REF!</definedName>
    <definedName name="taxa_desconto" localSheetId="8">#REF!</definedName>
    <definedName name="taxa_desconto" localSheetId="7">#REF!</definedName>
    <definedName name="taxa_desconto">#REF!</definedName>
    <definedName name="taxa_reajuste" localSheetId="1">#REF!</definedName>
    <definedName name="taxa_reajuste" localSheetId="8">#REF!</definedName>
    <definedName name="taxa_reajuste" localSheetId="7">#REF!</definedName>
    <definedName name="taxa_reajuste">#REF!</definedName>
    <definedName name="TAXA_REAJUSTE_INCC">RESUMO!$L$5</definedName>
    <definedName name="_xlnm.Print_Titles" localSheetId="3">'EDIFÍCIO SEDE'!$1:$2</definedName>
    <definedName name="_xlnm.Print_Titles" localSheetId="4">IMPLANTAÇÃO!$1:$2</definedName>
    <definedName name="valor_global_contrato" localSheetId="1">#REF!</definedName>
    <definedName name="valor_global_contrato" localSheetId="6">#REF!</definedName>
    <definedName name="valor_global_contrato" localSheetId="8">#REF!</definedName>
    <definedName name="valor_global_contrato" localSheetId="7">#REF!</definedName>
    <definedName name="valor_global_contrato">#REF!</definedName>
    <definedName name="XXXXXXXXXXXXX" localSheetId="1">#REF!</definedName>
    <definedName name="XXXXXXXXXXXXX" localSheetId="7">#REF!</definedName>
    <definedName name="XXXXXXXXXXXXX">#REF!</definedName>
  </definedNames>
  <calcPr calcId="145621"/>
</workbook>
</file>

<file path=xl/calcChain.xml><?xml version="1.0" encoding="utf-8"?>
<calcChain xmlns="http://schemas.openxmlformats.org/spreadsheetml/2006/main">
  <c r="F9" i="20" l="1"/>
  <c r="F6" i="20"/>
  <c r="E9" i="20"/>
  <c r="G458" i="1" l="1"/>
  <c r="G477" i="1"/>
  <c r="G478" i="1"/>
  <c r="G480" i="1"/>
  <c r="G481" i="1"/>
  <c r="G464" i="1"/>
  <c r="G465" i="1"/>
  <c r="G466" i="1"/>
  <c r="G469" i="1"/>
  <c r="G457" i="1"/>
  <c r="G459" i="1"/>
  <c r="G460" i="1"/>
  <c r="G461" i="1"/>
  <c r="G448" i="1"/>
  <c r="G451" i="1"/>
  <c r="G452" i="1"/>
  <c r="G453" i="1"/>
  <c r="G454" i="1"/>
  <c r="G455" i="1"/>
  <c r="G456" i="1"/>
  <c r="G439" i="1"/>
  <c r="G440" i="1"/>
  <c r="G442" i="1"/>
  <c r="G444" i="1"/>
  <c r="G445" i="1"/>
  <c r="G450" i="1" l="1"/>
  <c r="G449" i="1"/>
  <c r="G482" i="1"/>
  <c r="G479" i="1"/>
  <c r="G443" i="1" l="1"/>
  <c r="G123" i="1" l="1"/>
  <c r="G548" i="1"/>
  <c r="G557" i="1"/>
  <c r="G563" i="1"/>
  <c r="G695" i="1"/>
  <c r="G559" i="1"/>
  <c r="G565" i="1"/>
  <c r="G569" i="1"/>
  <c r="G694" i="1" l="1"/>
  <c r="G554" i="1" l="1"/>
  <c r="G358" i="1" l="1"/>
  <c r="G550" i="1" l="1"/>
  <c r="G549" i="1"/>
  <c r="G437" i="1"/>
  <c r="F20" i="34"/>
  <c r="E20" i="34"/>
  <c r="G22" i="34"/>
  <c r="G21" i="34"/>
  <c r="G383" i="1" l="1"/>
  <c r="G20" i="34"/>
  <c r="G675" i="21"/>
  <c r="G389" i="1" l="1"/>
  <c r="G387" i="1"/>
  <c r="G381" i="1" l="1"/>
  <c r="G382" i="1"/>
  <c r="G386" i="1"/>
  <c r="G384" i="1"/>
  <c r="G388" i="1"/>
  <c r="E379" i="1"/>
  <c r="G385" i="1"/>
  <c r="F379" i="1"/>
  <c r="G392" i="1"/>
  <c r="G390" i="1"/>
  <c r="G393" i="1"/>
  <c r="G391" i="1"/>
  <c r="G380" i="1"/>
  <c r="E41" i="21"/>
  <c r="G379" i="1" l="1"/>
  <c r="F41" i="21"/>
  <c r="G49" i="21"/>
  <c r="F464" i="21"/>
  <c r="E464" i="21"/>
  <c r="E500" i="21"/>
  <c r="G85" i="1" l="1"/>
  <c r="G385" i="21"/>
  <c r="G280" i="21"/>
  <c r="F500" i="21"/>
  <c r="G502" i="21"/>
  <c r="G689" i="1" l="1"/>
  <c r="F686" i="1"/>
  <c r="E686" i="1" l="1"/>
  <c r="G703" i="1"/>
  <c r="E697" i="1"/>
  <c r="G704" i="1"/>
  <c r="G664" i="21" l="1"/>
  <c r="G663" i="21"/>
  <c r="E683" i="1"/>
  <c r="E5" i="34"/>
  <c r="G10" i="34"/>
  <c r="G484" i="21" l="1"/>
  <c r="G485" i="21"/>
  <c r="G482" i="21"/>
  <c r="G483" i="21"/>
  <c r="G108" i="21" l="1"/>
  <c r="G674" i="21" l="1"/>
  <c r="G468" i="1"/>
  <c r="G467" i="1"/>
  <c r="G470" i="1"/>
  <c r="G688" i="1"/>
  <c r="F89" i="21"/>
  <c r="E89" i="21" l="1"/>
  <c r="G98" i="21"/>
  <c r="G97" i="21"/>
  <c r="G96" i="21"/>
  <c r="G95" i="21"/>
  <c r="G94" i="21"/>
  <c r="G90" i="21"/>
  <c r="G92" i="21"/>
  <c r="G91" i="21"/>
  <c r="E93" i="21"/>
  <c r="F93" i="21"/>
  <c r="F649" i="1"/>
  <c r="G668" i="1"/>
  <c r="G667" i="1"/>
  <c r="G651" i="1"/>
  <c r="G653" i="1"/>
  <c r="G654" i="1"/>
  <c r="G655" i="1"/>
  <c r="G656" i="1"/>
  <c r="G657" i="1"/>
  <c r="G658" i="1"/>
  <c r="G660" i="1"/>
  <c r="G661" i="1"/>
  <c r="G662" i="1"/>
  <c r="G663" i="1"/>
  <c r="G664" i="1"/>
  <c r="G665" i="1"/>
  <c r="G666" i="1"/>
  <c r="G659" i="1"/>
  <c r="E649" i="1" l="1"/>
  <c r="G652" i="1"/>
  <c r="G89" i="21"/>
  <c r="G93" i="21"/>
  <c r="G685" i="21"/>
  <c r="G56" i="1" l="1"/>
  <c r="G20" i="21"/>
  <c r="G684" i="21"/>
  <c r="G544" i="21"/>
  <c r="G683" i="21"/>
  <c r="G543" i="21"/>
  <c r="G702" i="1" l="1"/>
  <c r="G45" i="1" l="1"/>
  <c r="G371" i="1" l="1"/>
  <c r="G368" i="1"/>
  <c r="G369" i="1"/>
  <c r="F366" i="1" l="1"/>
  <c r="E366" i="1"/>
  <c r="G378" i="1"/>
  <c r="G377" i="1"/>
  <c r="G376" i="1"/>
  <c r="G375" i="1"/>
  <c r="G374" i="1"/>
  <c r="G373" i="1"/>
  <c r="G372" i="1"/>
  <c r="G370" i="1"/>
  <c r="G367" i="1"/>
  <c r="G15" i="1"/>
  <c r="G17" i="1"/>
  <c r="G14" i="1"/>
  <c r="E22" i="1"/>
  <c r="F22" i="1"/>
  <c r="G26" i="1"/>
  <c r="G366" i="1" l="1"/>
  <c r="G16" i="1"/>
  <c r="F13" i="1"/>
  <c r="G639" i="21" l="1"/>
  <c r="E586" i="21"/>
  <c r="G580" i="21" l="1"/>
  <c r="G560" i="21"/>
  <c r="G581" i="21"/>
  <c r="E114" i="1"/>
  <c r="G117" i="1"/>
  <c r="G116" i="1"/>
  <c r="G118" i="1"/>
  <c r="G115" i="1"/>
  <c r="G119" i="1"/>
  <c r="G114" i="1" l="1"/>
  <c r="F114" i="1"/>
  <c r="F10" i="38"/>
  <c r="E10" i="38"/>
  <c r="G259" i="1" l="1"/>
  <c r="F362" i="1" l="1"/>
  <c r="G314" i="1"/>
  <c r="G652" i="21"/>
  <c r="G338" i="1"/>
  <c r="G365" i="1"/>
  <c r="G504" i="1"/>
  <c r="G499" i="1" l="1"/>
  <c r="G492" i="1"/>
  <c r="G468" i="21" l="1"/>
  <c r="G467" i="21"/>
  <c r="G54" i="21" l="1"/>
  <c r="G414" i="1"/>
  <c r="G416" i="1"/>
  <c r="G415" i="1"/>
  <c r="G413" i="1"/>
  <c r="F606" i="1"/>
  <c r="E606" i="1"/>
  <c r="G607" i="1"/>
  <c r="G606" i="1" s="1"/>
  <c r="G213" i="1" l="1"/>
  <c r="E719" i="1"/>
  <c r="G364" i="1"/>
  <c r="D12" i="35"/>
  <c r="F503" i="21"/>
  <c r="G505" i="21"/>
  <c r="G34" i="1"/>
  <c r="G395" i="21"/>
  <c r="G400" i="21"/>
  <c r="G401" i="21"/>
  <c r="G404" i="21"/>
  <c r="G397" i="21"/>
  <c r="G14" i="20" l="1"/>
  <c r="G8" i="38"/>
  <c r="G363" i="1"/>
  <c r="G362" i="1" s="1"/>
  <c r="E362" i="1"/>
  <c r="G18" i="34"/>
  <c r="G12" i="35"/>
  <c r="E503" i="21"/>
  <c r="G141" i="1"/>
  <c r="G693" i="1" l="1"/>
  <c r="G504" i="21"/>
  <c r="G503" i="21" s="1"/>
  <c r="G130" i="1" l="1"/>
  <c r="G125" i="1" l="1"/>
  <c r="G126" i="1"/>
  <c r="G127" i="1"/>
  <c r="G128" i="1"/>
  <c r="G129" i="1"/>
  <c r="G124" i="1"/>
  <c r="G501" i="21"/>
  <c r="G500" i="21" s="1"/>
  <c r="E483" i="1" l="1"/>
  <c r="G520" i="1"/>
  <c r="G113" i="1" l="1"/>
  <c r="G263" i="1" l="1"/>
  <c r="F260" i="1"/>
  <c r="G262" i="1"/>
  <c r="E260" i="1"/>
  <c r="G261" i="1"/>
  <c r="G260" i="1" l="1"/>
  <c r="G519" i="1"/>
  <c r="F681" i="21"/>
  <c r="F654" i="21"/>
  <c r="F683" i="1"/>
  <c r="E681" i="1"/>
  <c r="E676" i="1"/>
  <c r="F359" i="1"/>
  <c r="E359" i="1"/>
  <c r="G357" i="1"/>
  <c r="G536" i="21"/>
  <c r="G535" i="21"/>
  <c r="G534" i="21"/>
  <c r="G533" i="21"/>
  <c r="G335" i="21"/>
  <c r="G334" i="21"/>
  <c r="F103" i="1" l="1"/>
  <c r="E6" i="21" l="1"/>
  <c r="G269" i="1" l="1"/>
  <c r="G270" i="1"/>
  <c r="G266" i="1"/>
  <c r="G267" i="1"/>
  <c r="G268" i="1"/>
  <c r="E264" i="1"/>
  <c r="F54" i="1"/>
  <c r="E54" i="1"/>
  <c r="G57" i="1"/>
  <c r="F264" i="1" l="1"/>
  <c r="G265" i="1"/>
  <c r="G264" i="1" s="1"/>
  <c r="E273" i="1" l="1"/>
  <c r="G285" i="1"/>
  <c r="G284" i="1"/>
  <c r="G283" i="1"/>
  <c r="G286" i="1" l="1"/>
  <c r="G287" i="1"/>
  <c r="F273" i="1"/>
  <c r="G288" i="1"/>
  <c r="G282" i="1"/>
  <c r="G516" i="1" l="1"/>
  <c r="G673" i="1"/>
  <c r="F514" i="1" l="1"/>
  <c r="E514" i="1"/>
  <c r="G518" i="1"/>
  <c r="G517" i="1"/>
  <c r="G515" i="1"/>
  <c r="G84" i="21"/>
  <c r="G514" i="1" l="1"/>
  <c r="G43" i="1"/>
  <c r="G86" i="21" l="1"/>
  <c r="G87" i="21"/>
  <c r="E620" i="1" l="1"/>
  <c r="G621" i="1"/>
  <c r="G620" i="1" s="1"/>
  <c r="G554" i="21"/>
  <c r="F620" i="1" l="1"/>
  <c r="G26" i="21"/>
  <c r="G634" i="21"/>
  <c r="G633" i="21"/>
  <c r="F627" i="21"/>
  <c r="E627" i="21"/>
  <c r="G630" i="21"/>
  <c r="G632" i="21"/>
  <c r="G631" i="21"/>
  <c r="E74" i="21"/>
  <c r="G77" i="21"/>
  <c r="G78" i="21"/>
  <c r="G79" i="21"/>
  <c r="G76" i="21"/>
  <c r="G80" i="21"/>
  <c r="G81" i="21"/>
  <c r="G83" i="21"/>
  <c r="G88" i="21" l="1"/>
  <c r="F74" i="21"/>
  <c r="F14" i="35"/>
  <c r="E14" i="35"/>
  <c r="G59" i="1"/>
  <c r="G85" i="21" l="1"/>
  <c r="G60" i="1"/>
  <c r="F121" i="1" l="1"/>
  <c r="E121" i="1"/>
  <c r="G619" i="1"/>
  <c r="G616" i="1" l="1"/>
  <c r="E614" i="1" l="1"/>
  <c r="F614" i="1"/>
  <c r="G618" i="1"/>
  <c r="G617" i="1"/>
  <c r="G615" i="1" l="1"/>
  <c r="G614" i="1" s="1"/>
  <c r="G82" i="21" l="1"/>
  <c r="F635" i="21"/>
  <c r="E635" i="21"/>
  <c r="E540" i="21"/>
  <c r="E532" i="21"/>
  <c r="F58" i="1"/>
  <c r="E58" i="1"/>
  <c r="G665" i="21" l="1"/>
  <c r="F557" i="21"/>
  <c r="F540" i="21"/>
  <c r="E575" i="21"/>
  <c r="E557" i="21"/>
  <c r="F532" i="21"/>
  <c r="E549" i="21"/>
  <c r="F549" i="21"/>
  <c r="G42" i="1"/>
  <c r="G38" i="1"/>
  <c r="G585" i="21"/>
  <c r="G582" i="21"/>
  <c r="G662" i="21"/>
  <c r="G583" i="21"/>
  <c r="G584" i="21"/>
  <c r="G61" i="1"/>
  <c r="G58" i="1" s="1"/>
  <c r="G44" i="1"/>
  <c r="G41" i="1"/>
  <c r="G40" i="1"/>
  <c r="F575" i="21" l="1"/>
  <c r="G75" i="21"/>
  <c r="G74" i="21" s="1"/>
  <c r="F257" i="1" l="1"/>
  <c r="E257" i="1"/>
  <c r="G258" i="1" l="1"/>
  <c r="G257" i="1" s="1"/>
  <c r="G547" i="1" l="1"/>
  <c r="G48" i="21"/>
  <c r="G106" i="1" l="1"/>
  <c r="G645" i="21"/>
  <c r="G638" i="21"/>
  <c r="G637" i="21"/>
  <c r="G636" i="21"/>
  <c r="G629" i="21"/>
  <c r="G628" i="21"/>
  <c r="G613" i="21"/>
  <c r="G601" i="21"/>
  <c r="G600" i="21"/>
  <c r="G599" i="21"/>
  <c r="G598" i="21"/>
  <c r="G597" i="21"/>
  <c r="G596" i="21"/>
  <c r="G595" i="21"/>
  <c r="G594" i="21"/>
  <c r="G593" i="21"/>
  <c r="G592" i="21"/>
  <c r="G591" i="21"/>
  <c r="G590" i="21"/>
  <c r="G589" i="21"/>
  <c r="G588" i="21"/>
  <c r="G587" i="21"/>
  <c r="G579" i="21"/>
  <c r="G578" i="21"/>
  <c r="G577" i="21"/>
  <c r="G576" i="21"/>
  <c r="G574" i="21"/>
  <c r="G573" i="21"/>
  <c r="G572" i="21"/>
  <c r="F571" i="21"/>
  <c r="E571" i="21"/>
  <c r="G570" i="21"/>
  <c r="G569" i="21"/>
  <c r="G568" i="21"/>
  <c r="G567" i="21"/>
  <c r="F566" i="21"/>
  <c r="E566" i="21"/>
  <c r="G565" i="21"/>
  <c r="G564" i="21"/>
  <c r="F563" i="21"/>
  <c r="E563" i="21"/>
  <c r="G562" i="21"/>
  <c r="G561" i="21" s="1"/>
  <c r="F561" i="21"/>
  <c r="E561" i="21"/>
  <c r="G559" i="21"/>
  <c r="G558" i="21"/>
  <c r="G556" i="21"/>
  <c r="G555" i="21"/>
  <c r="G553" i="21"/>
  <c r="G552" i="21"/>
  <c r="G551" i="21"/>
  <c r="G550" i="21"/>
  <c r="G548" i="21"/>
  <c r="G547" i="21"/>
  <c r="G546" i="21"/>
  <c r="F545" i="21"/>
  <c r="E545" i="21"/>
  <c r="G542" i="21"/>
  <c r="G541" i="21"/>
  <c r="G539" i="21"/>
  <c r="G538" i="21"/>
  <c r="G537" i="21"/>
  <c r="G563" i="21" l="1"/>
  <c r="G540" i="21"/>
  <c r="G635" i="21"/>
  <c r="G557" i="21"/>
  <c r="G575" i="21"/>
  <c r="G586" i="21"/>
  <c r="G627" i="21"/>
  <c r="G532" i="21"/>
  <c r="G549" i="21"/>
  <c r="F586" i="21"/>
  <c r="F602" i="21"/>
  <c r="G621" i="21"/>
  <c r="E602" i="21"/>
  <c r="E531" i="21" s="1"/>
  <c r="G605" i="21"/>
  <c r="G607" i="21"/>
  <c r="G606" i="21"/>
  <c r="G609" i="21"/>
  <c r="G616" i="21"/>
  <c r="G620" i="21"/>
  <c r="G622" i="21"/>
  <c r="G624" i="21"/>
  <c r="G614" i="21"/>
  <c r="G619" i="21"/>
  <c r="G571" i="21"/>
  <c r="G545" i="21"/>
  <c r="G604" i="21"/>
  <c r="G612" i="21"/>
  <c r="G611" i="21"/>
  <c r="G615" i="21"/>
  <c r="G617" i="21"/>
  <c r="G626" i="21"/>
  <c r="G566" i="21"/>
  <c r="G603" i="21"/>
  <c r="G608" i="21"/>
  <c r="G610" i="21"/>
  <c r="G618" i="21"/>
  <c r="G623" i="21"/>
  <c r="G625" i="21"/>
  <c r="F531" i="21" l="1"/>
  <c r="G602" i="21"/>
  <c r="G531" i="21" s="1"/>
  <c r="G261" i="21"/>
  <c r="G260" i="21"/>
  <c r="G259" i="21"/>
  <c r="G258" i="21"/>
  <c r="G257" i="21"/>
  <c r="G255" i="21"/>
  <c r="G256" i="21"/>
  <c r="G254" i="21"/>
  <c r="E250" i="21" l="1"/>
  <c r="F250" i="21"/>
  <c r="G253" i="21"/>
  <c r="G252" i="21"/>
  <c r="G251" i="21"/>
  <c r="G30" i="1"/>
  <c r="G250" i="21" l="1"/>
  <c r="G47" i="21"/>
  <c r="G463" i="21"/>
  <c r="G462" i="21"/>
  <c r="G35" i="1" l="1"/>
  <c r="G31" i="1"/>
  <c r="G33" i="1"/>
  <c r="G46" i="21"/>
  <c r="G45" i="21" l="1"/>
  <c r="G25" i="21"/>
  <c r="E636" i="1" l="1"/>
  <c r="F636" i="1"/>
  <c r="G18" i="35" l="1"/>
  <c r="G689" i="21" l="1"/>
  <c r="G690" i="21"/>
  <c r="G682" i="21"/>
  <c r="G688" i="21"/>
  <c r="G687" i="21"/>
  <c r="G686" i="21" l="1"/>
  <c r="G681" i="21" s="1"/>
  <c r="E681" i="21"/>
  <c r="F6" i="21"/>
  <c r="F691" i="1"/>
  <c r="E691" i="1"/>
  <c r="F676" i="1"/>
  <c r="G39" i="1"/>
  <c r="F667" i="21"/>
  <c r="F660" i="21"/>
  <c r="E660" i="21"/>
  <c r="F644" i="21"/>
  <c r="F383" i="21"/>
  <c r="E383" i="21"/>
  <c r="E333" i="21"/>
  <c r="G289" i="21"/>
  <c r="G288" i="21"/>
  <c r="G287" i="21"/>
  <c r="E268" i="21"/>
  <c r="E264" i="21"/>
  <c r="F12" i="20"/>
  <c r="E12" i="20"/>
  <c r="F16" i="34"/>
  <c r="E16" i="34"/>
  <c r="F6" i="38"/>
  <c r="E6" i="38"/>
  <c r="F10" i="35"/>
  <c r="E10" i="35"/>
  <c r="E667" i="21" l="1"/>
  <c r="E522" i="1"/>
  <c r="E508" i="21"/>
  <c r="F332" i="1"/>
  <c r="E332" i="1"/>
  <c r="E644" i="21"/>
  <c r="E13" i="1"/>
  <c r="F508" i="21"/>
  <c r="E417" i="1"/>
  <c r="F333" i="21"/>
  <c r="E214" i="1"/>
  <c r="F27" i="21"/>
  <c r="G37" i="1"/>
  <c r="E103" i="1" l="1"/>
  <c r="F132" i="1"/>
  <c r="E132" i="1"/>
  <c r="G138" i="1"/>
  <c r="G111" i="1" l="1"/>
  <c r="G112" i="1"/>
  <c r="G108" i="1"/>
  <c r="G105" i="1"/>
  <c r="G107" i="1"/>
  <c r="G684" i="1" l="1"/>
  <c r="G683" i="1" s="1"/>
  <c r="G682" i="1"/>
  <c r="G681" i="1" s="1"/>
  <c r="G525" i="21" l="1"/>
  <c r="G526" i="21"/>
  <c r="G527" i="21"/>
  <c r="G528" i="21"/>
  <c r="G529" i="21"/>
  <c r="G432" i="21"/>
  <c r="G430" i="21"/>
  <c r="G431" i="21"/>
  <c r="G34" i="21"/>
  <c r="E523" i="21" l="1"/>
  <c r="F523" i="21"/>
  <c r="G73" i="1"/>
  <c r="G74" i="1"/>
  <c r="G75" i="1"/>
  <c r="G76" i="1"/>
  <c r="G77" i="1"/>
  <c r="G79" i="1"/>
  <c r="G80" i="1"/>
  <c r="G68" i="1"/>
  <c r="G66" i="1"/>
  <c r="G67" i="1"/>
  <c r="G51" i="1"/>
  <c r="G52" i="1"/>
  <c r="G53" i="1"/>
  <c r="G10" i="1"/>
  <c r="G18" i="1"/>
  <c r="G19" i="1"/>
  <c r="G11" i="1"/>
  <c r="G21" i="1"/>
  <c r="G9" i="1"/>
  <c r="G23" i="1"/>
  <c r="G24" i="1"/>
  <c r="G25" i="1"/>
  <c r="G190" i="1"/>
  <c r="F172" i="1"/>
  <c r="G22" i="1" l="1"/>
  <c r="G150" i="1"/>
  <c r="E189" i="1"/>
  <c r="F189" i="1"/>
  <c r="E172" i="1"/>
  <c r="G173" i="1"/>
  <c r="G675" i="1" l="1"/>
  <c r="G147" i="1" l="1"/>
  <c r="G148" i="1"/>
  <c r="G8" i="21" l="1"/>
  <c r="G9" i="21"/>
  <c r="G10" i="21"/>
  <c r="G11" i="21"/>
  <c r="G12" i="21"/>
  <c r="G13" i="21"/>
  <c r="G14" i="21"/>
  <c r="G15" i="21"/>
  <c r="G134" i="1"/>
  <c r="G135" i="1"/>
  <c r="G136" i="1"/>
  <c r="G137" i="1"/>
  <c r="G139" i="1"/>
  <c r="G140" i="1"/>
  <c r="G227" i="1"/>
  <c r="G228" i="1"/>
  <c r="G229" i="1"/>
  <c r="G230" i="1"/>
  <c r="G231" i="1"/>
  <c r="G233" i="1"/>
  <c r="G236" i="1"/>
  <c r="G752" i="1"/>
  <c r="G753" i="1"/>
  <c r="E6" i="20"/>
  <c r="F5" i="34"/>
  <c r="G8" i="34"/>
  <c r="G9" i="34"/>
  <c r="G11" i="34"/>
  <c r="E99" i="1"/>
  <c r="G109" i="1" l="1"/>
  <c r="G110" i="1"/>
  <c r="G208" i="1"/>
  <c r="G82" i="1"/>
  <c r="G102" i="1"/>
  <c r="G101" i="1" s="1"/>
  <c r="F101" i="1"/>
  <c r="E101" i="1"/>
  <c r="G669" i="21"/>
  <c r="G670" i="21"/>
  <c r="G671" i="21"/>
  <c r="G672" i="21"/>
  <c r="G673" i="21"/>
  <c r="G646" i="21"/>
  <c r="G647" i="21"/>
  <c r="G648" i="21"/>
  <c r="G649" i="21"/>
  <c r="G650" i="21"/>
  <c r="G651" i="21"/>
  <c r="G83" i="1" l="1"/>
  <c r="G84" i="1"/>
  <c r="G668" i="21"/>
  <c r="G667" i="21" s="1"/>
  <c r="F99" i="1"/>
  <c r="G100" i="1"/>
  <c r="G99" i="1" s="1"/>
  <c r="G361" i="1" l="1"/>
  <c r="G360" i="1"/>
  <c r="G359" i="1" l="1"/>
  <c r="G717" i="1"/>
  <c r="G65" i="21" l="1"/>
  <c r="E355" i="1" l="1"/>
  <c r="F355" i="1"/>
  <c r="G356" i="1"/>
  <c r="G355" i="1" s="1"/>
  <c r="E56" i="21" l="1"/>
  <c r="F56" i="21"/>
  <c r="F300" i="21"/>
  <c r="E300" i="21"/>
  <c r="G760" i="1" l="1"/>
  <c r="G274" i="21"/>
  <c r="G275" i="21"/>
  <c r="G276" i="21"/>
  <c r="G277" i="21"/>
  <c r="G278" i="21"/>
  <c r="G279" i="21"/>
  <c r="G281" i="21"/>
  <c r="G242" i="21"/>
  <c r="G243" i="21"/>
  <c r="G244" i="21"/>
  <c r="G245" i="21"/>
  <c r="G246" i="21"/>
  <c r="G247" i="21"/>
  <c r="G248" i="21"/>
  <c r="G249" i="21"/>
  <c r="G229" i="21"/>
  <c r="G230" i="21"/>
  <c r="G231" i="21"/>
  <c r="G232" i="21"/>
  <c r="G233" i="21"/>
  <c r="G234" i="21"/>
  <c r="G235" i="21"/>
  <c r="G236" i="21"/>
  <c r="G237" i="21"/>
  <c r="G238" i="21"/>
  <c r="G239" i="21"/>
  <c r="G240" i="21"/>
  <c r="G241" i="21"/>
  <c r="G214" i="21"/>
  <c r="G215" i="21"/>
  <c r="G216" i="21"/>
  <c r="G217" i="21"/>
  <c r="G218" i="21"/>
  <c r="G219" i="21"/>
  <c r="G220" i="21"/>
  <c r="G221" i="21"/>
  <c r="G222" i="21"/>
  <c r="G223" i="21"/>
  <c r="G224" i="21"/>
  <c r="G225" i="21"/>
  <c r="G226" i="21"/>
  <c r="G227" i="21"/>
  <c r="G228" i="21"/>
  <c r="G198" i="21"/>
  <c r="G199" i="21"/>
  <c r="G200" i="21"/>
  <c r="G201" i="21"/>
  <c r="G202" i="21"/>
  <c r="G203" i="21"/>
  <c r="G204" i="21"/>
  <c r="G205" i="21"/>
  <c r="G206" i="21"/>
  <c r="G207" i="21"/>
  <c r="G208" i="21"/>
  <c r="G209" i="21"/>
  <c r="G210" i="21"/>
  <c r="G211" i="21"/>
  <c r="G212" i="21"/>
  <c r="G213" i="21"/>
  <c r="G180" i="21"/>
  <c r="G181" i="21"/>
  <c r="G182" i="21"/>
  <c r="G183" i="21"/>
  <c r="G184" i="21"/>
  <c r="G185" i="21"/>
  <c r="G186" i="21"/>
  <c r="G187" i="21"/>
  <c r="G188" i="21"/>
  <c r="G189" i="21"/>
  <c r="G190" i="21"/>
  <c r="G191" i="21"/>
  <c r="G192" i="21"/>
  <c r="G193" i="21"/>
  <c r="G194" i="21"/>
  <c r="G166" i="21"/>
  <c r="G167" i="21"/>
  <c r="G168" i="21"/>
  <c r="G169" i="21"/>
  <c r="G170" i="21"/>
  <c r="G171" i="21"/>
  <c r="G172" i="21"/>
  <c r="G173" i="21"/>
  <c r="G174" i="21"/>
  <c r="G175" i="21"/>
  <c r="G176" i="21"/>
  <c r="G177" i="21"/>
  <c r="G178" i="21"/>
  <c r="G179" i="21"/>
  <c r="G150" i="21"/>
  <c r="G151" i="21"/>
  <c r="G152" i="21"/>
  <c r="G153" i="21"/>
  <c r="G154" i="21"/>
  <c r="G155" i="21"/>
  <c r="G156" i="21"/>
  <c r="G157" i="21"/>
  <c r="G158" i="21"/>
  <c r="G159" i="21"/>
  <c r="G160" i="21"/>
  <c r="G161" i="21"/>
  <c r="G162" i="21"/>
  <c r="G163" i="21"/>
  <c r="G164" i="21"/>
  <c r="G165" i="21"/>
  <c r="G149" i="21"/>
  <c r="G125" i="21"/>
  <c r="G128" i="21"/>
  <c r="G129" i="21"/>
  <c r="G137" i="21"/>
  <c r="G105" i="21"/>
  <c r="G106" i="21"/>
  <c r="G121" i="21"/>
  <c r="G122" i="21"/>
  <c r="G43" i="21"/>
  <c r="G44" i="21"/>
  <c r="G29" i="21"/>
  <c r="G30" i="21"/>
  <c r="G23" i="21"/>
  <c r="G740" i="1"/>
  <c r="G741" i="1"/>
  <c r="G742" i="1"/>
  <c r="G743" i="1"/>
  <c r="G710" i="1"/>
  <c r="G711" i="1"/>
  <c r="G712" i="1"/>
  <c r="G713" i="1"/>
  <c r="G714" i="1"/>
  <c r="G715" i="1"/>
  <c r="G716" i="1"/>
  <c r="G700" i="1"/>
  <c r="G701" i="1"/>
  <c r="G678" i="1"/>
  <c r="G679" i="1"/>
  <c r="G680" i="1"/>
  <c r="G674" i="1"/>
  <c r="G646" i="1"/>
  <c r="G647" i="1"/>
  <c r="G637" i="1"/>
  <c r="G638" i="1"/>
  <c r="G639" i="1"/>
  <c r="G624" i="1"/>
  <c r="G625" i="1"/>
  <c r="G626" i="1"/>
  <c r="G627" i="1"/>
  <c r="G628" i="1"/>
  <c r="G629" i="1"/>
  <c r="G630" i="1"/>
  <c r="G631" i="1"/>
  <c r="G632" i="1"/>
  <c r="G633" i="1"/>
  <c r="G634" i="1"/>
  <c r="G635" i="1"/>
  <c r="G623" i="1"/>
  <c r="G610" i="1"/>
  <c r="G611" i="1"/>
  <c r="G612" i="1"/>
  <c r="G613" i="1"/>
  <c r="G609" i="1"/>
  <c r="G604" i="1"/>
  <c r="G605" i="1"/>
  <c r="G603" i="1"/>
  <c r="G601" i="1"/>
  <c r="G600" i="1"/>
  <c r="G598" i="1"/>
  <c r="G597" i="1"/>
  <c r="G595" i="1"/>
  <c r="G592" i="1"/>
  <c r="G593" i="1"/>
  <c r="G586" i="1"/>
  <c r="G587" i="1"/>
  <c r="G588" i="1"/>
  <c r="G589" i="1"/>
  <c r="G577" i="1"/>
  <c r="G578" i="1"/>
  <c r="G579" i="1"/>
  <c r="G580" i="1"/>
  <c r="G581" i="1"/>
  <c r="G583" i="1"/>
  <c r="G555" i="1"/>
  <c r="G556" i="1"/>
  <c r="G558" i="1"/>
  <c r="G561" i="1"/>
  <c r="G562" i="1"/>
  <c r="G564" i="1"/>
  <c r="G566" i="1"/>
  <c r="G567" i="1"/>
  <c r="G570" i="1"/>
  <c r="G571" i="1"/>
  <c r="G572" i="1"/>
  <c r="G573" i="1"/>
  <c r="G526" i="1"/>
  <c r="G527" i="1"/>
  <c r="G528" i="1"/>
  <c r="G529" i="1"/>
  <c r="G530" i="1"/>
  <c r="G533" i="1"/>
  <c r="G534" i="1"/>
  <c r="G539" i="1"/>
  <c r="G540" i="1"/>
  <c r="G541" i="1"/>
  <c r="G542" i="1"/>
  <c r="G543" i="1"/>
  <c r="G405" i="1"/>
  <c r="G424" i="1"/>
  <c r="G425" i="1"/>
  <c r="G486" i="1"/>
  <c r="G487" i="1"/>
  <c r="G488" i="1"/>
  <c r="G489" i="1"/>
  <c r="G490" i="1"/>
  <c r="G491" i="1"/>
  <c r="G493" i="1"/>
  <c r="G494" i="1"/>
  <c r="G495" i="1"/>
  <c r="G497" i="1"/>
  <c r="G498" i="1"/>
  <c r="G500" i="1"/>
  <c r="G501" i="1"/>
  <c r="G502" i="1"/>
  <c r="G503" i="1"/>
  <c r="G505" i="1"/>
  <c r="G506" i="1"/>
  <c r="G507" i="1"/>
  <c r="G426" i="1"/>
  <c r="G427" i="1"/>
  <c r="G428" i="1"/>
  <c r="G429" i="1"/>
  <c r="G430" i="1"/>
  <c r="G431" i="1"/>
  <c r="G432" i="1"/>
  <c r="G433" i="1"/>
  <c r="G484" i="1"/>
  <c r="G485" i="1"/>
  <c r="G434" i="1"/>
  <c r="G348" i="1"/>
  <c r="G349" i="1"/>
  <c r="G350" i="1"/>
  <c r="G351" i="1"/>
  <c r="G352" i="1"/>
  <c r="G341" i="1"/>
  <c r="G342" i="1"/>
  <c r="G343" i="1"/>
  <c r="G344" i="1"/>
  <c r="G345" i="1"/>
  <c r="G335" i="1"/>
  <c r="G336" i="1"/>
  <c r="G337" i="1"/>
  <c r="G323" i="1"/>
  <c r="G324" i="1"/>
  <c r="G325" i="1"/>
  <c r="G326" i="1"/>
  <c r="G327" i="1"/>
  <c r="G328" i="1"/>
  <c r="G329" i="1"/>
  <c r="G330" i="1"/>
  <c r="G331" i="1"/>
  <c r="G304" i="1"/>
  <c r="G305" i="1"/>
  <c r="G306" i="1"/>
  <c r="G307" i="1"/>
  <c r="G308" i="1"/>
  <c r="G309" i="1"/>
  <c r="G310" i="1"/>
  <c r="G311" i="1"/>
  <c r="G312" i="1"/>
  <c r="G313" i="1"/>
  <c r="G291" i="1"/>
  <c r="G292" i="1"/>
  <c r="G293" i="1"/>
  <c r="G294" i="1"/>
  <c r="G295" i="1"/>
  <c r="G296" i="1"/>
  <c r="G297" i="1"/>
  <c r="G298" i="1"/>
  <c r="G299" i="1"/>
  <c r="G300" i="1"/>
  <c r="G301" i="1"/>
  <c r="G275" i="1"/>
  <c r="G276" i="1"/>
  <c r="G277" i="1"/>
  <c r="G278" i="1"/>
  <c r="G279" i="1"/>
  <c r="G280" i="1"/>
  <c r="G281" i="1"/>
  <c r="G192" i="1"/>
  <c r="G193" i="1"/>
  <c r="G194" i="1"/>
  <c r="G195" i="1"/>
  <c r="G196" i="1"/>
  <c r="G197" i="1"/>
  <c r="G198" i="1"/>
  <c r="G199" i="1"/>
  <c r="G200" i="1"/>
  <c r="G201" i="1"/>
  <c r="G202" i="1"/>
  <c r="G203" i="1"/>
  <c r="G185" i="1"/>
  <c r="G186" i="1"/>
  <c r="G187" i="1"/>
  <c r="G188" i="1"/>
  <c r="G175" i="1"/>
  <c r="G176" i="1"/>
  <c r="G177" i="1"/>
  <c r="G178" i="1"/>
  <c r="G179" i="1"/>
  <c r="G180" i="1"/>
  <c r="G181" i="1"/>
  <c r="G182" i="1"/>
  <c r="G169" i="1"/>
  <c r="G170" i="1"/>
  <c r="G171" i="1"/>
  <c r="G163" i="1"/>
  <c r="G164" i="1"/>
  <c r="G165" i="1"/>
  <c r="G166" i="1"/>
  <c r="G152" i="1"/>
  <c r="G154" i="1"/>
  <c r="G155" i="1"/>
  <c r="G156" i="1"/>
  <c r="G157" i="1"/>
  <c r="G159" i="1"/>
  <c r="G97" i="1"/>
  <c r="G98" i="1"/>
  <c r="G87" i="1"/>
  <c r="G88" i="1"/>
  <c r="G89" i="1"/>
  <c r="G90" i="1"/>
  <c r="G91" i="1"/>
  <c r="G245" i="1"/>
  <c r="G246" i="1"/>
  <c r="G247" i="1"/>
  <c r="G248" i="1"/>
  <c r="G249" i="1"/>
  <c r="G224" i="1"/>
  <c r="G225" i="1"/>
  <c r="G226" i="1"/>
  <c r="G216" i="1"/>
  <c r="G217" i="1"/>
  <c r="G218" i="1"/>
  <c r="G219" i="1"/>
  <c r="G220" i="1"/>
  <c r="G221" i="1"/>
  <c r="E27" i="21"/>
  <c r="F353" i="1"/>
  <c r="E353" i="1"/>
  <c r="G354" i="1"/>
  <c r="G353" i="1" s="1"/>
  <c r="F272" i="21"/>
  <c r="E272" i="21"/>
  <c r="G273" i="21"/>
  <c r="F268" i="21"/>
  <c r="F264" i="21"/>
  <c r="G271" i="21"/>
  <c r="G270" i="21" s="1"/>
  <c r="G347" i="1"/>
  <c r="F346" i="1"/>
  <c r="E346" i="1"/>
  <c r="G636" i="1" l="1"/>
  <c r="G582" i="1"/>
  <c r="G346" i="1"/>
  <c r="G272" i="21"/>
  <c r="G153" i="1" l="1"/>
  <c r="G103" i="21"/>
  <c r="G104" i="21"/>
  <c r="E123" i="21"/>
  <c r="F608" i="1" l="1"/>
  <c r="E608" i="1"/>
  <c r="G608" i="1" l="1"/>
  <c r="E149" i="1"/>
  <c r="F86" i="1"/>
  <c r="F92" i="1"/>
  <c r="E92" i="1"/>
  <c r="G93" i="1"/>
  <c r="G92" i="1" s="1"/>
  <c r="G36" i="1"/>
  <c r="E671" i="1" l="1"/>
  <c r="F671" i="1"/>
  <c r="G160" i="1"/>
  <c r="G679" i="21"/>
  <c r="E66" i="21"/>
  <c r="F66" i="21"/>
  <c r="G67" i="21"/>
  <c r="G68" i="21"/>
  <c r="G69" i="21"/>
  <c r="G70" i="21"/>
  <c r="G71" i="21"/>
  <c r="G72" i="21"/>
  <c r="G73" i="21"/>
  <c r="G66" i="21" l="1"/>
  <c r="G478" i="21"/>
  <c r="G479" i="21"/>
  <c r="G510" i="21"/>
  <c r="G511" i="21"/>
  <c r="G512" i="21"/>
  <c r="G513" i="21"/>
  <c r="F495" i="21"/>
  <c r="G622" i="1"/>
  <c r="F622" i="1"/>
  <c r="E622" i="1"/>
  <c r="F602" i="1"/>
  <c r="E602" i="1"/>
  <c r="F599" i="1"/>
  <c r="E599" i="1"/>
  <c r="G596" i="1"/>
  <c r="E596" i="1"/>
  <c r="F596" i="1"/>
  <c r="G594" i="1"/>
  <c r="F594" i="1"/>
  <c r="E594" i="1"/>
  <c r="F590" i="1"/>
  <c r="E590" i="1"/>
  <c r="F584" i="1"/>
  <c r="E584" i="1"/>
  <c r="F576" i="1"/>
  <c r="E576" i="1"/>
  <c r="G585" i="1"/>
  <c r="G591" i="1"/>
  <c r="F575" i="1" l="1"/>
  <c r="E575" i="1"/>
  <c r="G602" i="1"/>
  <c r="G599" i="1"/>
  <c r="G590" i="1"/>
  <c r="G584" i="1"/>
  <c r="F677" i="21" l="1"/>
  <c r="E677" i="21"/>
  <c r="F681" i="1"/>
  <c r="F302" i="1"/>
  <c r="E161" i="1"/>
  <c r="F206" i="1"/>
  <c r="E206" i="1"/>
  <c r="G678" i="21" l="1"/>
  <c r="G677" i="21" s="1"/>
  <c r="E670" i="1"/>
  <c r="F670" i="1"/>
  <c r="G303" i="1"/>
  <c r="G302" i="1" s="1"/>
  <c r="E302" i="1"/>
  <c r="G146" i="1" l="1"/>
  <c r="G524" i="1"/>
  <c r="G525" i="1"/>
  <c r="G523" i="1" l="1"/>
  <c r="F144" i="1"/>
  <c r="E144" i="1"/>
  <c r="F289" i="1"/>
  <c r="E289" i="1"/>
  <c r="G499" i="21"/>
  <c r="G317" i="1"/>
  <c r="G318" i="1"/>
  <c r="G319" i="1"/>
  <c r="G320" i="1"/>
  <c r="E315" i="1"/>
  <c r="F315" i="1" l="1"/>
  <c r="G322" i="1"/>
  <c r="G290" i="1"/>
  <c r="G289" i="1" s="1"/>
  <c r="G316" i="1"/>
  <c r="G315" i="1" l="1"/>
  <c r="F339" i="1"/>
  <c r="E339" i="1"/>
  <c r="G340" i="1"/>
  <c r="G334" i="1"/>
  <c r="G339" i="1" l="1"/>
  <c r="G333" i="1"/>
  <c r="G332" i="1" s="1"/>
  <c r="F321" i="1"/>
  <c r="F272" i="1" s="1"/>
  <c r="E321" i="1"/>
  <c r="E272" i="1" s="1"/>
  <c r="G477" i="21"/>
  <c r="G476" i="21"/>
  <c r="G475" i="21"/>
  <c r="G474" i="21"/>
  <c r="G244" i="1"/>
  <c r="G321" i="1" l="1"/>
  <c r="F486" i="21"/>
  <c r="E486" i="21"/>
  <c r="F519" i="21"/>
  <c r="F507" i="21" s="1"/>
  <c r="E519" i="21"/>
  <c r="E507" i="21" s="1"/>
  <c r="G120" i="21"/>
  <c r="G119" i="21"/>
  <c r="G118" i="21"/>
  <c r="G117" i="21" l="1"/>
  <c r="G721" i="1"/>
  <c r="G722" i="1"/>
  <c r="G723" i="1"/>
  <c r="G724" i="1"/>
  <c r="G725" i="1"/>
  <c r="G726" i="1"/>
  <c r="G727" i="1"/>
  <c r="G728" i="1"/>
  <c r="G729" i="1"/>
  <c r="G730" i="1"/>
  <c r="G731" i="1"/>
  <c r="G732" i="1"/>
  <c r="G720" i="1"/>
  <c r="E196" i="21"/>
  <c r="F196" i="21"/>
  <c r="E21" i="21"/>
  <c r="G494" i="21"/>
  <c r="G493" i="21"/>
  <c r="G497" i="21"/>
  <c r="G498" i="21"/>
  <c r="F21" i="21" l="1"/>
  <c r="G24" i="21"/>
  <c r="G496" i="21"/>
  <c r="G495" i="21" s="1"/>
  <c r="E495" i="21"/>
  <c r="F490" i="21"/>
  <c r="E490" i="21"/>
  <c r="G719" i="1"/>
  <c r="F719" i="1"/>
  <c r="G492" i="21"/>
  <c r="G491" i="21"/>
  <c r="G490" i="21" l="1"/>
  <c r="G197" i="21"/>
  <c r="G196" i="21" l="1"/>
  <c r="F148" i="21" l="1"/>
  <c r="G195" i="21"/>
  <c r="E148" i="21" l="1"/>
  <c r="G148" i="21" l="1"/>
  <c r="G140" i="21" l="1"/>
  <c r="G141" i="21"/>
  <c r="G142" i="21"/>
  <c r="G143" i="21"/>
  <c r="G144" i="21"/>
  <c r="G145" i="21"/>
  <c r="G146" i="21"/>
  <c r="G147" i="21"/>
  <c r="G139" i="21"/>
  <c r="E138" i="21"/>
  <c r="E31" i="21"/>
  <c r="F31" i="21" l="1"/>
  <c r="F138" i="21"/>
  <c r="G138" i="21"/>
  <c r="G33" i="21"/>
  <c r="G64" i="21"/>
  <c r="G7" i="34"/>
  <c r="F16" i="20"/>
  <c r="E16" i="20"/>
  <c r="G20" i="20"/>
  <c r="G19" i="20"/>
  <c r="G18" i="20"/>
  <c r="G17" i="20"/>
  <c r="G81" i="1"/>
  <c r="G16" i="20" l="1"/>
  <c r="G265" i="21"/>
  <c r="G264" i="21" s="1"/>
  <c r="G22" i="21"/>
  <c r="G21" i="21" s="1"/>
  <c r="G7" i="21"/>
  <c r="G6" i="21" l="1"/>
  <c r="F18" i="21"/>
  <c r="F17" i="21" s="1"/>
  <c r="E18" i="21"/>
  <c r="E17" i="21" s="1"/>
  <c r="G38" i="21"/>
  <c r="G37" i="21"/>
  <c r="G39" i="21"/>
  <c r="G19" i="21"/>
  <c r="G18" i="21" s="1"/>
  <c r="F36" i="21"/>
  <c r="E36" i="21"/>
  <c r="G36" i="21" l="1"/>
  <c r="G429" i="21"/>
  <c r="G758" i="1" l="1"/>
  <c r="G759" i="1"/>
  <c r="G757" i="1"/>
  <c r="G748" i="1"/>
  <c r="G749" i="1"/>
  <c r="G750" i="1"/>
  <c r="G751" i="1"/>
  <c r="G754" i="1"/>
  <c r="G755" i="1"/>
  <c r="G756" i="1"/>
  <c r="G747" i="1"/>
  <c r="F745" i="1" l="1"/>
  <c r="F697" i="1"/>
  <c r="G699" i="1" l="1"/>
  <c r="G274" i="1"/>
  <c r="G273" i="1" s="1"/>
  <c r="G272" i="1" s="1"/>
  <c r="G687" i="1" l="1"/>
  <c r="G686" i="1" s="1"/>
  <c r="G532" i="1" l="1"/>
  <c r="G488" i="21" l="1"/>
  <c r="G487" i="21"/>
  <c r="G489" i="21" l="1"/>
  <c r="G486" i="21" s="1"/>
  <c r="G481" i="21" l="1"/>
  <c r="G57" i="21"/>
  <c r="G58" i="21"/>
  <c r="G59" i="21"/>
  <c r="G60" i="21"/>
  <c r="G61" i="21"/>
  <c r="G62" i="21"/>
  <c r="G63" i="21"/>
  <c r="G520" i="21"/>
  <c r="G521" i="21"/>
  <c r="G522" i="21"/>
  <c r="G524" i="21"/>
  <c r="G523" i="21" s="1"/>
  <c r="F7" i="1" l="1"/>
  <c r="F6" i="1" s="1"/>
  <c r="E7" i="1"/>
  <c r="E6" i="1" s="1"/>
  <c r="G8" i="1"/>
  <c r="G56" i="21"/>
  <c r="G519" i="21"/>
  <c r="F214" i="1" l="1"/>
  <c r="G234" i="1"/>
  <c r="G232" i="1"/>
  <c r="E28" i="1" l="1"/>
  <c r="F28" i="1" l="1"/>
  <c r="G32" i="1"/>
  <c r="G235" i="1"/>
  <c r="E222" i="1"/>
  <c r="G223" i="1"/>
  <c r="G412" i="1"/>
  <c r="G411" i="1"/>
  <c r="F222" i="1" l="1"/>
  <c r="G222" i="1"/>
  <c r="G215" i="1"/>
  <c r="G131" i="21"/>
  <c r="G132" i="21"/>
  <c r="E86" i="1"/>
  <c r="E366" i="21"/>
  <c r="G212" i="1"/>
  <c r="G739" i="1" l="1"/>
  <c r="G214" i="1"/>
  <c r="E737" i="1"/>
  <c r="F737" i="1"/>
  <c r="G269" i="21"/>
  <c r="G268" i="21" s="1"/>
  <c r="G408" i="1" l="1"/>
  <c r="G698" i="1" l="1"/>
  <c r="G697" i="1" s="1"/>
  <c r="G403" i="1" l="1"/>
  <c r="G708" i="1" l="1"/>
  <c r="G568" i="1"/>
  <c r="E654" i="21"/>
  <c r="G560" i="1" l="1"/>
  <c r="E552" i="1"/>
  <c r="F338" i="21" l="1"/>
  <c r="E338" i="21"/>
  <c r="F364" i="21"/>
  <c r="E364" i="21"/>
  <c r="F355" i="21"/>
  <c r="E355" i="21"/>
  <c r="F345" i="21"/>
  <c r="E345" i="21"/>
  <c r="E6" i="35"/>
  <c r="F6" i="35"/>
  <c r="F352" i="21"/>
  <c r="E352" i="21"/>
  <c r="F386" i="21"/>
  <c r="E386" i="21"/>
  <c r="F360" i="21"/>
  <c r="E360" i="21"/>
  <c r="E341" i="21"/>
  <c r="E13" i="34"/>
  <c r="F324" i="21"/>
  <c r="E324" i="21"/>
  <c r="F305" i="21"/>
  <c r="E305" i="21"/>
  <c r="E294" i="21"/>
  <c r="E290" i="21"/>
  <c r="E285" i="21"/>
  <c r="F285" i="21"/>
  <c r="E735" i="1"/>
  <c r="E734" i="1" s="1"/>
  <c r="F735" i="1"/>
  <c r="F734" i="1" s="1"/>
  <c r="F183" i="1"/>
  <c r="E183" i="1"/>
  <c r="F552" i="1"/>
  <c r="F161" i="1"/>
  <c r="E642" i="1"/>
  <c r="F642" i="1"/>
  <c r="G441" i="1"/>
  <c r="G471" i="1" l="1"/>
  <c r="G438" i="1" l="1"/>
  <c r="G472" i="1"/>
  <c r="G658" i="21"/>
  <c r="G436" i="1" l="1"/>
  <c r="G17" i="35"/>
  <c r="G16" i="35"/>
  <c r="G15" i="35"/>
  <c r="E391" i="21"/>
  <c r="G14" i="35" l="1"/>
  <c r="G476" i="1"/>
  <c r="G475" i="1"/>
  <c r="G473" i="1" l="1"/>
  <c r="G474" i="1"/>
  <c r="G32" i="21" l="1"/>
  <c r="G127" i="21" l="1"/>
  <c r="G126" i="21"/>
  <c r="G124" i="21"/>
  <c r="G130" i="21"/>
  <c r="G134" i="21"/>
  <c r="G135" i="21"/>
  <c r="G136" i="21"/>
  <c r="G133" i="21"/>
  <c r="E745" i="1"/>
  <c r="G242" i="1"/>
  <c r="F123" i="21" l="1"/>
  <c r="G113" i="21" l="1"/>
  <c r="G111" i="21"/>
  <c r="G109" i="21"/>
  <c r="G116" i="21"/>
  <c r="G114" i="21" l="1"/>
  <c r="G115" i="21"/>
  <c r="G107" i="21"/>
  <c r="E101" i="21"/>
  <c r="E100" i="21" s="1"/>
  <c r="G422" i="1" l="1"/>
  <c r="G421" i="1"/>
  <c r="G419" i="1"/>
  <c r="G420" i="1"/>
  <c r="G418" i="1"/>
  <c r="F391" i="21" l="1"/>
  <c r="G13" i="38"/>
  <c r="G12" i="38"/>
  <c r="F320" i="21"/>
  <c r="E320" i="21"/>
  <c r="F294" i="21"/>
  <c r="F310" i="21"/>
  <c r="F314" i="21"/>
  <c r="F341" i="21"/>
  <c r="G69" i="1"/>
  <c r="F167" i="1"/>
  <c r="F304" i="21" l="1"/>
  <c r="G12" i="1"/>
  <c r="G7" i="1" s="1"/>
  <c r="F290" i="21"/>
  <c r="F284" i="21" s="1"/>
  <c r="E167" i="1"/>
  <c r="E143" i="1" s="1"/>
  <c r="G11" i="38"/>
  <c r="G10" i="38" s="1"/>
  <c r="E396" i="1"/>
  <c r="G544" i="1"/>
  <c r="G518" i="21"/>
  <c r="G516" i="21"/>
  <c r="G517" i="21"/>
  <c r="F13" i="34"/>
  <c r="F283" i="21" l="1"/>
  <c r="G70" i="1"/>
  <c r="G399" i="1"/>
  <c r="G398" i="1"/>
  <c r="G400" i="1"/>
  <c r="G402" i="1"/>
  <c r="G406" i="1"/>
  <c r="G409" i="1"/>
  <c r="G397" i="1"/>
  <c r="G401" i="1"/>
  <c r="G404" i="1"/>
  <c r="G407" i="1"/>
  <c r="G317" i="21"/>
  <c r="G348" i="21"/>
  <c r="G297" i="21"/>
  <c r="E64" i="1"/>
  <c r="F209" i="1"/>
  <c r="E209" i="1"/>
  <c r="G650" i="1"/>
  <c r="G649" i="1" s="1"/>
  <c r="G145" i="1"/>
  <c r="G144" i="1" s="1"/>
  <c r="G328" i="21"/>
  <c r="E332" i="21"/>
  <c r="G362" i="21"/>
  <c r="G363" i="21"/>
  <c r="G346" i="21"/>
  <c r="G343" i="21"/>
  <c r="G207" i="1"/>
  <c r="G206" i="1" s="1"/>
  <c r="E314" i="21"/>
  <c r="G78" i="1" l="1"/>
  <c r="E71" i="1"/>
  <c r="F71" i="1"/>
  <c r="G211" i="1"/>
  <c r="G65" i="1"/>
  <c r="F64" i="1"/>
  <c r="E310" i="21"/>
  <c r="G64" i="1" l="1"/>
  <c r="F644" i="1"/>
  <c r="F641" i="1" s="1"/>
  <c r="E644" i="1" l="1"/>
  <c r="E641" i="1" s="1"/>
  <c r="G648" i="1"/>
  <c r="G546" i="1"/>
  <c r="G545" i="1"/>
  <c r="G661" i="21"/>
  <c r="G660" i="21" s="1"/>
  <c r="G7" i="38"/>
  <c r="G6" i="38" s="1"/>
  <c r="G252" i="1"/>
  <c r="G254" i="1"/>
  <c r="G253" i="1"/>
  <c r="G174" i="1"/>
  <c r="G172" i="1" s="1"/>
  <c r="G55" i="1"/>
  <c r="G54" i="1" s="1"/>
  <c r="G102" i="21"/>
  <c r="G255" i="1" l="1"/>
  <c r="G256" i="1"/>
  <c r="E251" i="1"/>
  <c r="F251" i="1"/>
  <c r="G15" i="38"/>
  <c r="E7" i="8" s="1"/>
  <c r="G31" i="21"/>
  <c r="G657" i="21"/>
  <c r="G656" i="21"/>
  <c r="G655" i="21"/>
  <c r="F266" i="21"/>
  <c r="F263" i="21" s="1"/>
  <c r="E266" i="21"/>
  <c r="E263" i="21" s="1"/>
  <c r="G644" i="21"/>
  <c r="G6" i="34"/>
  <c r="G5" i="34" s="1"/>
  <c r="G654" i="21" l="1"/>
  <c r="G123" i="21"/>
  <c r="G251" i="1"/>
  <c r="G16" i="38"/>
  <c r="G17" i="38" s="1"/>
  <c r="C10" i="36" s="1"/>
  <c r="G267" i="21"/>
  <c r="G266" i="21" s="1"/>
  <c r="G263" i="21" s="1"/>
  <c r="I10" i="36" l="1"/>
  <c r="K10" i="36"/>
  <c r="E10" i="36"/>
  <c r="M10" i="36"/>
  <c r="O10" i="36"/>
  <c r="G10" i="36"/>
  <c r="G707" i="1" l="1"/>
  <c r="G576" i="1" l="1"/>
  <c r="G575" i="1" s="1"/>
  <c r="G458" i="21" l="1"/>
  <c r="G459" i="21"/>
  <c r="G460" i="21"/>
  <c r="G461" i="21"/>
  <c r="G423" i="1" l="1"/>
  <c r="G509" i="21"/>
  <c r="G473" i="21"/>
  <c r="G515" i="21" l="1"/>
  <c r="G514" i="21"/>
  <c r="G457" i="21"/>
  <c r="G456" i="21"/>
  <c r="G455" i="21"/>
  <c r="G454" i="21"/>
  <c r="G453" i="21"/>
  <c r="G452" i="21"/>
  <c r="G451" i="21"/>
  <c r="G448" i="21"/>
  <c r="G447" i="21"/>
  <c r="G446" i="21"/>
  <c r="G445" i="21"/>
  <c r="G416" i="21"/>
  <c r="G415" i="21"/>
  <c r="G414" i="21"/>
  <c r="G413" i="21"/>
  <c r="G412" i="21"/>
  <c r="G411" i="21"/>
  <c r="G410" i="21"/>
  <c r="G409" i="21"/>
  <c r="G408" i="21"/>
  <c r="G407" i="21"/>
  <c r="G406" i="21"/>
  <c r="G405" i="21"/>
  <c r="G403" i="21"/>
  <c r="G402" i="21"/>
  <c r="G399" i="21"/>
  <c r="G398" i="21"/>
  <c r="G396" i="21"/>
  <c r="G394" i="21"/>
  <c r="G393" i="21"/>
  <c r="G392" i="21"/>
  <c r="G418" i="21"/>
  <c r="G382" i="21"/>
  <c r="G381" i="21"/>
  <c r="G380" i="21"/>
  <c r="G379" i="21"/>
  <c r="G378" i="21"/>
  <c r="G377" i="21"/>
  <c r="G376" i="21"/>
  <c r="G375" i="21"/>
  <c r="G374" i="21"/>
  <c r="G373" i="21"/>
  <c r="G372" i="21"/>
  <c r="G371" i="21"/>
  <c r="G370" i="21"/>
  <c r="G368" i="21"/>
  <c r="G367" i="21"/>
  <c r="G112" i="21"/>
  <c r="G110" i="21"/>
  <c r="G463" i="1"/>
  <c r="G462" i="1"/>
  <c r="G447" i="1"/>
  <c r="G446" i="1"/>
  <c r="G513" i="1"/>
  <c r="G512" i="1"/>
  <c r="G511" i="1"/>
  <c r="G510" i="1"/>
  <c r="G509" i="1"/>
  <c r="G508" i="1"/>
  <c r="F149" i="1"/>
  <c r="G122" i="1"/>
  <c r="G121" i="1" s="1"/>
  <c r="F435" i="1" l="1"/>
  <c r="E435" i="1"/>
  <c r="E395" i="1" s="1"/>
  <c r="G508" i="21"/>
  <c r="G507" i="21" s="1"/>
  <c r="G496" i="1"/>
  <c r="G483" i="1" s="1"/>
  <c r="F483" i="1"/>
  <c r="E444" i="21"/>
  <c r="F444" i="21"/>
  <c r="F417" i="1"/>
  <c r="G435" i="1"/>
  <c r="G158" i="1"/>
  <c r="G101" i="21"/>
  <c r="F101" i="21"/>
  <c r="G369" i="21"/>
  <c r="G366" i="21" s="1"/>
  <c r="F366" i="21"/>
  <c r="F332" i="21" s="1"/>
  <c r="G391" i="21"/>
  <c r="G450" i="21"/>
  <c r="G449" i="21"/>
  <c r="G444" i="21" l="1"/>
  <c r="G417" i="1"/>
  <c r="G531" i="1"/>
  <c r="E472" i="21"/>
  <c r="F472" i="21" l="1"/>
  <c r="F471" i="21" s="1"/>
  <c r="E471" i="21"/>
  <c r="G480" i="21"/>
  <c r="F396" i="1"/>
  <c r="G8" i="35"/>
  <c r="F48" i="1"/>
  <c r="F47" i="1" s="1"/>
  <c r="G42" i="21"/>
  <c r="G41" i="21" s="1"/>
  <c r="G472" i="21" l="1"/>
  <c r="G471" i="21" s="1"/>
  <c r="G10" i="20"/>
  <c r="G50" i="1"/>
  <c r="G410" i="1"/>
  <c r="G396" i="1" s="1"/>
  <c r="E48" i="1"/>
  <c r="E47" i="1" s="1"/>
  <c r="G692" i="1"/>
  <c r="G691" i="1" s="1"/>
  <c r="G17" i="34"/>
  <c r="G13" i="20"/>
  <c r="G12" i="20" s="1"/>
  <c r="G11" i="35"/>
  <c r="G322" i="21"/>
  <c r="G302" i="21"/>
  <c r="G16" i="34" l="1"/>
  <c r="G10" i="35"/>
  <c r="E706" i="1" l="1"/>
  <c r="F706" i="1" l="1"/>
  <c r="G709" i="1"/>
  <c r="G706" i="1" s="1"/>
  <c r="G7" i="35"/>
  <c r="G6" i="35" l="1"/>
  <c r="G20" i="35"/>
  <c r="G21" i="35" s="1"/>
  <c r="G22" i="35" s="1"/>
  <c r="G537" i="1"/>
  <c r="G538" i="1"/>
  <c r="G536" i="1" l="1"/>
  <c r="F522" i="1"/>
  <c r="E8" i="8"/>
  <c r="G535" i="1"/>
  <c r="F395" i="1"/>
  <c r="C11" i="36"/>
  <c r="M11" i="36" s="1"/>
  <c r="G522" i="1" l="1"/>
  <c r="K11" i="36"/>
  <c r="G11" i="36"/>
  <c r="E11" i="36"/>
  <c r="I11" i="36"/>
  <c r="O11" i="36"/>
  <c r="G469" i="21"/>
  <c r="G466" i="21" l="1"/>
  <c r="G465" i="21"/>
  <c r="G464" i="21" l="1"/>
  <c r="G14" i="34"/>
  <c r="G746" i="1"/>
  <c r="G736" i="1"/>
  <c r="G735" i="1" s="1"/>
  <c r="G738" i="1"/>
  <c r="G737" i="1" s="1"/>
  <c r="G191" i="1"/>
  <c r="G189" i="1" s="1"/>
  <c r="G184" i="1"/>
  <c r="G672" i="1"/>
  <c r="G671" i="1" s="1"/>
  <c r="G104" i="1"/>
  <c r="G103" i="1" s="1"/>
  <c r="G49" i="1"/>
  <c r="G677" i="1"/>
  <c r="G676" i="1" s="1"/>
  <c r="G151" i="1"/>
  <c r="G149" i="1" s="1"/>
  <c r="G162" i="1"/>
  <c r="G168" i="1"/>
  <c r="G133" i="1"/>
  <c r="G132" i="1" s="1"/>
  <c r="G29" i="1"/>
  <c r="G28" i="1" s="1"/>
  <c r="G553" i="1"/>
  <c r="G643" i="1"/>
  <c r="G642" i="1" s="1"/>
  <c r="G645" i="1"/>
  <c r="G286" i="21"/>
  <c r="G291" i="21"/>
  <c r="G292" i="21"/>
  <c r="G293" i="21"/>
  <c r="G295" i="21"/>
  <c r="G296" i="21"/>
  <c r="G298" i="21"/>
  <c r="G299" i="21"/>
  <c r="G301" i="21"/>
  <c r="G303" i="21"/>
  <c r="G306" i="21"/>
  <c r="G307" i="21"/>
  <c r="G308" i="21"/>
  <c r="G309" i="21"/>
  <c r="G311" i="21"/>
  <c r="G312" i="21"/>
  <c r="G313" i="21"/>
  <c r="G315" i="21"/>
  <c r="G316" i="21"/>
  <c r="G318" i="21"/>
  <c r="G319" i="21"/>
  <c r="G321" i="21"/>
  <c r="G323" i="21"/>
  <c r="G325" i="21"/>
  <c r="G326" i="21"/>
  <c r="G327" i="21"/>
  <c r="G329" i="21"/>
  <c r="G330" i="21"/>
  <c r="G336" i="21"/>
  <c r="G337" i="21"/>
  <c r="G339" i="21"/>
  <c r="G340" i="21"/>
  <c r="G342" i="21"/>
  <c r="G344" i="21"/>
  <c r="G347" i="21"/>
  <c r="G349" i="21"/>
  <c r="G350" i="21"/>
  <c r="G351" i="21"/>
  <c r="G353" i="21"/>
  <c r="G354" i="21"/>
  <c r="G356" i="21"/>
  <c r="G357" i="21"/>
  <c r="G358" i="21"/>
  <c r="G359" i="21"/>
  <c r="G361" i="21"/>
  <c r="G365" i="21"/>
  <c r="G364" i="21" s="1"/>
  <c r="G384" i="21"/>
  <c r="G383" i="21" s="1"/>
  <c r="G28" i="21"/>
  <c r="G387" i="21"/>
  <c r="G388" i="21"/>
  <c r="G419" i="21"/>
  <c r="G420" i="21"/>
  <c r="G421" i="21"/>
  <c r="G422" i="21"/>
  <c r="G423" i="21"/>
  <c r="G424" i="21"/>
  <c r="G425" i="21"/>
  <c r="G426" i="21"/>
  <c r="G427" i="21"/>
  <c r="G433" i="21"/>
  <c r="G434" i="21"/>
  <c r="G435" i="21"/>
  <c r="G436" i="21"/>
  <c r="G437" i="21"/>
  <c r="G438" i="21"/>
  <c r="G439" i="21"/>
  <c r="G440" i="21"/>
  <c r="G441" i="21"/>
  <c r="G442" i="21"/>
  <c r="G443" i="21"/>
  <c r="G7" i="20"/>
  <c r="G22" i="20" s="1"/>
  <c r="G9" i="20"/>
  <c r="G24" i="34" l="1"/>
  <c r="G25" i="34" s="1"/>
  <c r="G745" i="1"/>
  <c r="G734" i="1"/>
  <c r="G333" i="21"/>
  <c r="G27" i="21"/>
  <c r="G17" i="21" s="1"/>
  <c r="G320" i="21"/>
  <c r="G300" i="21"/>
  <c r="G386" i="21"/>
  <c r="G324" i="21"/>
  <c r="G48" i="1"/>
  <c r="G47" i="1" s="1"/>
  <c r="G86" i="1"/>
  <c r="G670" i="1"/>
  <c r="G183" i="1"/>
  <c r="G6" i="20"/>
  <c r="G167" i="1"/>
  <c r="G644" i="1"/>
  <c r="G641" i="1" s="1"/>
  <c r="G552" i="1"/>
  <c r="G395" i="1" s="1"/>
  <c r="G314" i="21"/>
  <c r="G13" i="34"/>
  <c r="G338" i="21"/>
  <c r="G161" i="1"/>
  <c r="G310" i="21"/>
  <c r="G290" i="21"/>
  <c r="G360" i="21"/>
  <c r="G355" i="21"/>
  <c r="G305" i="21"/>
  <c r="G285" i="21"/>
  <c r="G352" i="21"/>
  <c r="G341" i="21"/>
  <c r="G345" i="21"/>
  <c r="G294" i="21"/>
  <c r="G332" i="21" l="1"/>
  <c r="G304" i="21"/>
  <c r="G284" i="21"/>
  <c r="E417" i="21"/>
  <c r="E390" i="21" s="1"/>
  <c r="G283" i="21" l="1"/>
  <c r="G428" i="21"/>
  <c r="G417" i="21" s="1"/>
  <c r="G390" i="21" s="1"/>
  <c r="F417" i="21"/>
  <c r="F390" i="21" s="1"/>
  <c r="G55" i="21" l="1"/>
  <c r="G53" i="21"/>
  <c r="G692" i="21" s="1"/>
  <c r="G693" i="21" s="1"/>
  <c r="G694" i="21" s="1"/>
  <c r="G96" i="1"/>
  <c r="G241" i="1"/>
  <c r="G240" i="1"/>
  <c r="G239" i="1"/>
  <c r="G72" i="1"/>
  <c r="G71" i="1" s="1"/>
  <c r="E94" i="1" l="1"/>
  <c r="E63" i="1" s="1"/>
  <c r="F94" i="1"/>
  <c r="F63" i="1" s="1"/>
  <c r="G250" i="1"/>
  <c r="G243" i="1" s="1"/>
  <c r="E243" i="1"/>
  <c r="F243" i="1"/>
  <c r="E52" i="21"/>
  <c r="E51" i="21" s="1"/>
  <c r="F52" i="21"/>
  <c r="F51" i="21" s="1"/>
  <c r="F237" i="1"/>
  <c r="E237" i="1"/>
  <c r="G52" i="21"/>
  <c r="G51" i="21" s="1"/>
  <c r="G238" i="1"/>
  <c r="G210" i="1"/>
  <c r="G209" i="1" s="1"/>
  <c r="G95" i="1"/>
  <c r="G94" i="1" s="1"/>
  <c r="G63" i="1" s="1"/>
  <c r="G143" i="1"/>
  <c r="F143" i="1"/>
  <c r="G23" i="20"/>
  <c r="E5" i="8"/>
  <c r="E205" i="1" l="1"/>
  <c r="F205" i="1"/>
  <c r="C7" i="36"/>
  <c r="G237" i="1"/>
  <c r="G24" i="20"/>
  <c r="C8" i="36" s="1"/>
  <c r="E8" i="36" s="1"/>
  <c r="G205" i="1" l="1"/>
  <c r="I8" i="36"/>
  <c r="E4" i="8"/>
  <c r="M8" i="36"/>
  <c r="K8" i="36"/>
  <c r="O8" i="36"/>
  <c r="G8" i="36"/>
  <c r="G7" i="36"/>
  <c r="M7" i="36"/>
  <c r="O7" i="36"/>
  <c r="K7" i="36"/>
  <c r="I7" i="36"/>
  <c r="E7" i="36"/>
  <c r="E284" i="21" l="1"/>
  <c r="E304" i="21"/>
  <c r="E283" i="21" l="1"/>
  <c r="F100" i="21"/>
  <c r="G100" i="21"/>
  <c r="G20" i="1"/>
  <c r="G13" i="1" s="1"/>
  <c r="G6" i="1" s="1"/>
  <c r="G762" i="1" l="1"/>
  <c r="E3" i="8" s="1"/>
  <c r="G763" i="1" l="1"/>
  <c r="G764" i="1" l="1"/>
  <c r="C6" i="36" s="1"/>
  <c r="I6" i="36" l="1"/>
  <c r="K6" i="36"/>
  <c r="O6" i="36"/>
  <c r="M6" i="36"/>
  <c r="E6" i="36"/>
  <c r="G6" i="36"/>
  <c r="E10" i="8"/>
  <c r="E6" i="8" l="1"/>
  <c r="E11" i="8"/>
  <c r="E12" i="8" s="1"/>
  <c r="G26" i="34" l="1"/>
  <c r="C9" i="36" s="1"/>
  <c r="C13" i="36" l="1"/>
  <c r="D9" i="36" s="1"/>
  <c r="O9" i="36"/>
  <c r="O14" i="36" s="1"/>
  <c r="M9" i="36"/>
  <c r="E9" i="36"/>
  <c r="I9" i="36"/>
  <c r="K9" i="36"/>
  <c r="G9" i="36"/>
  <c r="K14" i="36" l="1"/>
  <c r="L14" i="36"/>
  <c r="G14" i="36"/>
  <c r="H14" i="36"/>
  <c r="E14" i="36"/>
  <c r="F14" i="36"/>
  <c r="F15" i="36" s="1"/>
  <c r="N14" i="36"/>
  <c r="M14" i="36"/>
  <c r="J14" i="36"/>
  <c r="I14" i="36"/>
  <c r="D10" i="36"/>
  <c r="D11" i="36"/>
  <c r="D8" i="36"/>
  <c r="D6" i="36"/>
  <c r="D7" i="36"/>
  <c r="O15" i="36" l="1"/>
  <c r="G15" i="36"/>
  <c r="H15" i="36"/>
  <c r="J15" i="36" s="1"/>
  <c r="L15" i="36" s="1"/>
  <c r="N15" i="36" s="1"/>
  <c r="P14" i="36"/>
  <c r="D13" i="36"/>
  <c r="M15" i="36"/>
  <c r="K15" i="36"/>
  <c r="E15" i="36"/>
  <c r="I15" i="36"/>
  <c r="P15" i="36" l="1"/>
</calcChain>
</file>

<file path=xl/sharedStrings.xml><?xml version="1.0" encoding="utf-8"?>
<sst xmlns="http://schemas.openxmlformats.org/spreadsheetml/2006/main" count="5728" uniqueCount="2666">
  <si>
    <t>UN</t>
  </si>
  <si>
    <t>MAT.</t>
  </si>
  <si>
    <t>M . O.</t>
  </si>
  <si>
    <t>1.0</t>
  </si>
  <si>
    <t>1.1</t>
  </si>
  <si>
    <t>m²</t>
  </si>
  <si>
    <t>m³</t>
  </si>
  <si>
    <t>DESCRIÇÃO</t>
  </si>
  <si>
    <t>10.0</t>
  </si>
  <si>
    <t>m</t>
  </si>
  <si>
    <t>GESTÃO, TRANSPORTE E DESTINAÇÃO DE RESIDUOS</t>
  </si>
  <si>
    <t>TOTAL</t>
  </si>
  <si>
    <t>11.1</t>
  </si>
  <si>
    <t>11.2</t>
  </si>
  <si>
    <t>11.3</t>
  </si>
  <si>
    <t>Kg</t>
  </si>
  <si>
    <t>6.0</t>
  </si>
  <si>
    <t>6.2</t>
  </si>
  <si>
    <t>9.0</t>
  </si>
  <si>
    <t>ESQUADRIAS</t>
  </si>
  <si>
    <t>9.1</t>
  </si>
  <si>
    <t>VIDROS E ESPELHOS</t>
  </si>
  <si>
    <t>10.1</t>
  </si>
  <si>
    <t>Espelho 4 mm Lapidado</t>
  </si>
  <si>
    <t>10.2</t>
  </si>
  <si>
    <t>12.0</t>
  </si>
  <si>
    <t>12.1</t>
  </si>
  <si>
    <t>4.0</t>
  </si>
  <si>
    <t>13.0</t>
  </si>
  <si>
    <t>13.1</t>
  </si>
  <si>
    <t xml:space="preserve">Soleira em Granito Branco Siena Polido </t>
  </si>
  <si>
    <t>PINTURA</t>
  </si>
  <si>
    <t>mês</t>
  </si>
  <si>
    <t>Transporte e destinação de residuos</t>
  </si>
  <si>
    <t>Classe D - Perigosos</t>
  </si>
  <si>
    <t>DIVERSOS</t>
  </si>
  <si>
    <t>Lã de vidro - paredes</t>
  </si>
  <si>
    <t>vb</t>
  </si>
  <si>
    <t>Visor Acústico vidro duplo temperado - 8mm e 6mm (2,15 x 1,00)</t>
  </si>
  <si>
    <t>Porta acústica abrir 2 folhas c/ Barra Anti-pân.(180 x 250 cm)</t>
  </si>
  <si>
    <t>Porta acústica - 80x210 cm</t>
  </si>
  <si>
    <t>Painel de MDF melaminico 6,00 mm acabamento em Louro Freijo</t>
  </si>
  <si>
    <t>Rodapé de MDF melaminico 6,00 mm acabamento em Louro Freijo</t>
  </si>
  <si>
    <t>Gesso acartonado simples - "quina" de paredes</t>
  </si>
  <si>
    <t>Chapa de metal expandido em malha losangular de alumínio de dimensões de 12 x 50mm pintada de branco</t>
  </si>
  <si>
    <t>Rodameio metalico 2,0cm</t>
  </si>
  <si>
    <t>Lã de vidro com véu na cor preta (Isosound) - teto e paredes</t>
  </si>
  <si>
    <t>Parede de Duplo Gesso Acartonado c/ lã de vidro</t>
  </si>
  <si>
    <t>Chapa de metal expandido em malha losangular de alumínio de dimensões de 12 x 50mm</t>
  </si>
  <si>
    <t>Porta acústica - 90x150 cm</t>
  </si>
  <si>
    <t>Forro Gesso acartonado duplo - 12,5 mm com lã de vidro - Sala de Som</t>
  </si>
  <si>
    <t>Gestor Ambiental</t>
  </si>
  <si>
    <t>meses</t>
  </si>
  <si>
    <t>Classe A - Entulho</t>
  </si>
  <si>
    <t>Classe B - Reciclaveis</t>
  </si>
  <si>
    <t>Classe B - Madeira</t>
  </si>
  <si>
    <t>Classe C - Gesso</t>
  </si>
  <si>
    <t>un</t>
  </si>
  <si>
    <t>Caixa de válvula 10"</t>
  </si>
  <si>
    <t>Caixa de válvula JUMBO</t>
  </si>
  <si>
    <t>Automático de nível MARGIRIUS</t>
  </si>
  <si>
    <t>Conexões galvanizadas e acessórios para instalação motobomba</t>
  </si>
  <si>
    <t>cj</t>
  </si>
  <si>
    <t>Tubos PVC IRR 75mm PN80</t>
  </si>
  <si>
    <t>br</t>
  </si>
  <si>
    <t>Tubos PVC IRR 50mm PN80</t>
  </si>
  <si>
    <t>Conexões PVC PN80</t>
  </si>
  <si>
    <t>12.2</t>
  </si>
  <si>
    <t>Portão em metalon e tela artistica 3,20 x 2,30 m - (GLP) - 1 unid</t>
  </si>
  <si>
    <t>ADMINISTRAÇÃO DA OBRA</t>
  </si>
  <si>
    <t>ref</t>
  </si>
  <si>
    <t>h</t>
  </si>
  <si>
    <t>Encarregado geral</t>
  </si>
  <si>
    <t>Encarregado de eletricistas</t>
  </si>
  <si>
    <t>Apontador</t>
  </si>
  <si>
    <t>Almoxarife</t>
  </si>
  <si>
    <t>Porteiro diurno</t>
  </si>
  <si>
    <t>INSTALAÇÕES ELÉTRICAS</t>
  </si>
  <si>
    <t>Filtro WISY Vortex WFF 300 com tampa de aluminio</t>
  </si>
  <si>
    <t>Bomba Multigo 203</t>
  </si>
  <si>
    <t>Controle automatico</t>
  </si>
  <si>
    <t>Tanque de pressão YJ 135</t>
  </si>
  <si>
    <t>INSTALAÇÕES DE PREVENÇÃO E COMBATE A INCÊNDIO</t>
  </si>
  <si>
    <t>Mangueira de Fibras Resistente a Umidade e Revestida Internamente com Borrachas, Ø 40mm X 15m</t>
  </si>
  <si>
    <t>PÁTIO DE SERVIÇOS</t>
  </si>
  <si>
    <t>1.1.1</t>
  </si>
  <si>
    <t>1.1.2</t>
  </si>
  <si>
    <t>1.1.3</t>
  </si>
  <si>
    <t>2.0</t>
  </si>
  <si>
    <t>2.1</t>
  </si>
  <si>
    <t>3.0</t>
  </si>
  <si>
    <t>3.1</t>
  </si>
  <si>
    <t>4.1</t>
  </si>
  <si>
    <t>4.2</t>
  </si>
  <si>
    <t>5.0</t>
  </si>
  <si>
    <t>5.1</t>
  </si>
  <si>
    <t>5.1.1</t>
  </si>
  <si>
    <t>5.2</t>
  </si>
  <si>
    <t>6.1.1</t>
  </si>
  <si>
    <t>6.1.2</t>
  </si>
  <si>
    <t>6.1.3</t>
  </si>
  <si>
    <t>7.0</t>
  </si>
  <si>
    <t>7.1</t>
  </si>
  <si>
    <t>8.0</t>
  </si>
  <si>
    <t>8.1</t>
  </si>
  <si>
    <t>7.2</t>
  </si>
  <si>
    <t>7.3</t>
  </si>
  <si>
    <t>2.2</t>
  </si>
  <si>
    <t>2.3</t>
  </si>
  <si>
    <t>12.3</t>
  </si>
  <si>
    <t>ml</t>
  </si>
  <si>
    <t>5.1.2</t>
  </si>
  <si>
    <t>6.1</t>
  </si>
  <si>
    <t>6.1.4</t>
  </si>
  <si>
    <t>6.2.1</t>
  </si>
  <si>
    <t>Retirada de grama esmeralda</t>
  </si>
  <si>
    <t>Regularização do terreno</t>
  </si>
  <si>
    <t>Escavação manual</t>
  </si>
  <si>
    <t>Compactação</t>
  </si>
  <si>
    <t>Estacas a trado d= 25 cm</t>
  </si>
  <si>
    <t>Preparo e lançamento do Concreto 20 MPA</t>
  </si>
  <si>
    <t>kg</t>
  </si>
  <si>
    <t>Preparo e lançamento do Concreto 25 MPA</t>
  </si>
  <si>
    <t>Pintura novacor chumbo</t>
  </si>
  <si>
    <t>Replantio de grama</t>
  </si>
  <si>
    <t>Limpeza final</t>
  </si>
  <si>
    <t>Concreto desempenado</t>
  </si>
  <si>
    <t>Limpeza do terreno</t>
  </si>
  <si>
    <t>Locação</t>
  </si>
  <si>
    <t>Estacas a trado d= 30 cm</t>
  </si>
  <si>
    <t>Tijolo furado 1/2 vez</t>
  </si>
  <si>
    <t>REVESTIMENTOS</t>
  </si>
  <si>
    <t>Chapisco comum</t>
  </si>
  <si>
    <t>Reboco paulista</t>
  </si>
  <si>
    <t>DEPÓSITO DE RESÍDUOS</t>
  </si>
  <si>
    <t>Elemento vazado de concreto tipo copinho</t>
  </si>
  <si>
    <t>Emboço</t>
  </si>
  <si>
    <t xml:space="preserve">CUSTO PARCIAL  (R$) </t>
  </si>
  <si>
    <t>Descrição</t>
  </si>
  <si>
    <t>BDI 24,97%*</t>
  </si>
  <si>
    <t>TOTAL COM BDI</t>
  </si>
  <si>
    <t>VALOR TOTAL SEM BDI</t>
  </si>
  <si>
    <t>VALOR TOTAL COM BDI</t>
  </si>
  <si>
    <t>CUSTO PARCIAL  (R$)</t>
  </si>
  <si>
    <t>QUANTITATIVO</t>
  </si>
  <si>
    <t>CUSTO  UNITÁRIO (R$)</t>
  </si>
  <si>
    <t>QUANT.</t>
  </si>
  <si>
    <t>Cabo unipolar 10mm² EPR/XLPE 90°C 0,6/1kV (cores conforme o projeto)</t>
  </si>
  <si>
    <t>Cabo isolado PP 3x2,5mm²</t>
  </si>
  <si>
    <t>AGETOP 070561</t>
  </si>
  <si>
    <t>AGETOP 070509</t>
  </si>
  <si>
    <t>AGETOP 070510</t>
  </si>
  <si>
    <t>AGETOP 070511</t>
  </si>
  <si>
    <t>AGETOP 070513</t>
  </si>
  <si>
    <t>AGETOP 070515</t>
  </si>
  <si>
    <t>AGETOP 070516</t>
  </si>
  <si>
    <t>AGETOP 070518</t>
  </si>
  <si>
    <t>Duto corrugado, flexível, espiral, fabricado em PEAD, Ø150mm. ABNT NBR 15715.</t>
  </si>
  <si>
    <t>Controlador Micrologix 1100 com 10 entradas em 110 Vac, 2 entradas analógicas de 0-10 Vcc e 6 saídas à rele isoladas individualmente. Alimentação 110/220 Vac. Ref. 1763L16AWA</t>
  </si>
  <si>
    <t>Controlador Micrologix1400 com 20 entradas em 24 Vcc e 12 saídas à rele isoladas individualmente, alimentação 110/220 Vac, porta EtherNet 10/100 Mbps e IHM alfanumérica com 4 linhas e 12 colunas incorporada. Ref. 1766L32BWAA</t>
  </si>
  <si>
    <t>Bateria para CLP Allen Bradley/Rockwell Micrologix 1400 Ref. 1747-BA ou similar</t>
  </si>
  <si>
    <t>Gravador USB para CLP Allen Bradley/Rockwell Micrologix 1400 Ref. USB 1761-CBL-PM02 ou similar</t>
  </si>
  <si>
    <t>Cartão de memória para CLP Allen Bradley/Rockwell Micrologix 1400 Ref. 1766-MM1 ou similar</t>
  </si>
  <si>
    <t>Extensão I/O para CLP Allen Bradley/Rockwell Micrologix 1400. Ref. 1762-OW16 ou similar</t>
  </si>
  <si>
    <t>Extensão I/O para CLP Allen Bradley/Rockwell Micrologix 1400. Ref. 1762-IQ32T ou similar</t>
  </si>
  <si>
    <t>Extensão I/O para CLP Allen Bradley/Rockwell Micrologix 1400. Ref. 1762-IQ16 ou similar</t>
  </si>
  <si>
    <t>Borne LCSC incorporado (circuito de supressao de corrente de fug a - de ate 2,2mA da corrente em estado desenergizado) 120Vca e 125Vcc, 6A, terminais com grampo de mola. Ref. 700HLT2U2</t>
  </si>
  <si>
    <t>AGETOP 070580</t>
  </si>
  <si>
    <t>Terminal de pressão 1,5mm²</t>
  </si>
  <si>
    <t>AGETOP 072500</t>
  </si>
  <si>
    <t>Terminal de pressão 2,5mm²</t>
  </si>
  <si>
    <t>AGETOP 072501</t>
  </si>
  <si>
    <t>Terminal de pressão 4,0mm²</t>
  </si>
  <si>
    <t>AGETOP 072502</t>
  </si>
  <si>
    <t>Terminal de pressão 6,0mm²</t>
  </si>
  <si>
    <t>AGETOP 072503</t>
  </si>
  <si>
    <t>Terminal de pressão 16mm²</t>
  </si>
  <si>
    <t>AGETOP 072504</t>
  </si>
  <si>
    <t>Terminal de pressão 25mm²</t>
  </si>
  <si>
    <t>AGETOP 072505</t>
  </si>
  <si>
    <t>Terminal de pressão 35mm²</t>
  </si>
  <si>
    <t>AGETOP 072506</t>
  </si>
  <si>
    <t>Terminal de pressão 50mm²</t>
  </si>
  <si>
    <t>AGETOP 072507</t>
  </si>
  <si>
    <t>Iluminação Externa</t>
  </si>
  <si>
    <t>Fornecimento e implantação de poste metálico, aço galvanizado a fogo, cor preta, com 7m de altura, com base para fixação, sem janela de inspeção, 4 chumbadores ferro galvanizado de 19mm.  4 luminárias fechadas quadradas, tipo pétala,  com 1 lâmpada vapor de sódio 150W-220V-60Hz em cada; corpo em liga de alumínio injetado; alojamento contendo: reator, ignitor e capacitor;  refletor interno em alumínio estampado, polido quimicamente e anodizado; refrator em vidro temperado translúcido; soquete de porcelana, reforçado, E-40, antivibratório, com dispositivo, para ajuste de foco da lâmpada. Cabos condutores, com isolamento de silicone ou PVC e anti-chama, conectores, tipo sindal na estremidade. Acabamento externo em esmalte sintético, martelado, na cor preta.</t>
  </si>
  <si>
    <t>Fornecimento e implantação de poste metálico, aço galvanizado a fogo,cor preta, com 4m de altura, com base para fixação, sem janela de inspeção, 4 chumbadores aço galvanizado de 19mm. com 2 luminárias fechadas quadradas, em oposição de 180º, 1 lâmpada vapor de sódio 70W-220V-60Hz em cada; com alojamento contendo: reator, ignitor e capacitor; corpo e liga em alumínio injetado, refletor interno em alumínio estampado, polido quimicamente e anodizado; refrator em vidro temperado translúcido; soquete de porcelana, reforçado, E-27, antivibratório, com dispositivo, para ajuste de foco da lâmpada. Cabos condutores, com isolamento de silicone ou PVC e anti-chama, conectores, tipo sindal na estremidade. Fixação do tipo de encaixe liso. Acabamento externo em esmalte sintético, martelado, na cor preta.</t>
  </si>
  <si>
    <t>Fornecimento e instalação de lâmpada VAPOR METÁLICO + Reator, 70W-220V-60Hz, base de rosca E40 ou E27. Reator com AFP (acima de 0,92 e THD &lt;10%). Ref. Lâmpada Osram E27 HCI®-TT 70W/830 e reator E-Philips VTI70A26-E com capacitor e ignitor.</t>
  </si>
  <si>
    <t>Fornecimento e instalação de lâmpada VAPOR METÁLICO + Reator, 150W-220V-60Hz, base de rosca E40 ou E27. Reator com AFP (acima de 0,92 e THD &lt;10%). Ref. Lâmpada Osram E40 HCI-TT 150W/830 e reator E-Philips VTI150A26 com capacitor e ignitor.</t>
  </si>
  <si>
    <t>Fita de auto fusão, rolo de 10m</t>
  </si>
  <si>
    <t>Cabo PVC (70°C) 750V 1,5mm² para interligação dos contatos dos CLPs e as contatoras. As cores devem ser sortidas e os cabos com anilhas de identificação.</t>
  </si>
  <si>
    <t>Anilha plástica para identificação dos circuitos de automação</t>
  </si>
  <si>
    <t>AGETOP 070211</t>
  </si>
  <si>
    <t>Protetor auricular/Abafador de ruídos tipo concha (2 conchas em plástico ABS e 2 espumas no interior das conchas),  27dB conforme norma ANSI S12,6/1997. Ref. 3M H10A 27dB (não serão aceitos modelos com atenuação/qualidade inferior).</t>
  </si>
  <si>
    <t>ponto</t>
  </si>
  <si>
    <t>Bateria selada 12V, 7Ah</t>
  </si>
  <si>
    <t>Transformador 16,5VAC 40VA para a central</t>
  </si>
  <si>
    <t>Sensor de infra-vermelho de detecção de presença micro-ondas para parede (não pode ter apenas infravermelho). Filtro contra lâmpada fluorescente ajustável 50ou 60Hz. Elemento dual de detecção IVP. Recurso antimasking. Sensibilidade Ajustável em 2 níveis. Ref.  Honeywell DT7550C ou Bosch ISC-PDL1-WA18G.</t>
  </si>
  <si>
    <t>pacote</t>
  </si>
  <si>
    <t>Extensão Óptica Conectorizada para OM4 Multimodo</t>
  </si>
  <si>
    <t>Cordão óptico MM(50) LC-SPC/LC-SPC 1,50m</t>
  </si>
  <si>
    <t>Cordão óptico MM(50) LC-SPC/LC-SPC 2,50m</t>
  </si>
  <si>
    <t>Cordão óptico MM(50) LC-UPC/LC-UPC 1,50m</t>
  </si>
  <si>
    <t>Cordão óptico MM(50) LC-UPC/LC-UPC 2,50m</t>
  </si>
  <si>
    <t>Sensor de presença interruptor infra-vermelho, montagem em parede, temporizável, 220V, passível de conexão em paralelo (2 saídas), carga nominal fluorescente mínima de 1000VA, ref.  Legrand 488 01, 488 03 ou Finder 18.01.8.230.0000</t>
  </si>
  <si>
    <t>Sensor de presença interruptor infra-vermelho, circular, temporizável, instalado no teto, 220V, passível de conexão em paralelo (2 saídas), carga nominal fluorescente mínima de 1000VA, ref.  Legrand 488 11 ou Finder 18.31.8.230.0000</t>
  </si>
  <si>
    <t>1.2</t>
  </si>
  <si>
    <t>Instalações Elétricas</t>
  </si>
  <si>
    <t>Caixa de passagem metálica 40x40x15cm</t>
  </si>
  <si>
    <t>AGETOP 070648</t>
  </si>
  <si>
    <t>Cabo de vídeo multicoaxial 5x RF-75 3mm + 5 vias blindado, Ref. SVGAMULT OCT., SVGA 5X RF-75 ou equivalente técnico</t>
  </si>
  <si>
    <t>Conectorização Cat. 6 (conector fêmea Cat.6 mais o serviço de conectorização)</t>
  </si>
  <si>
    <t>Furação de caixa 4x2" em divisória (contratação de representante oficial da Abatex para realização desse serviço com manutenção da garantia)</t>
  </si>
  <si>
    <t>Eletroduto PVC flexível corrugado 3/4"</t>
  </si>
  <si>
    <t>AGETOP 071193</t>
  </si>
  <si>
    <t>Certificação Cat. 6</t>
  </si>
  <si>
    <t>6.3</t>
  </si>
  <si>
    <t>4.3</t>
  </si>
  <si>
    <t>4.4</t>
  </si>
  <si>
    <t>5.3</t>
  </si>
  <si>
    <t>14.0</t>
  </si>
  <si>
    <t>14.1</t>
  </si>
  <si>
    <t>14.2</t>
  </si>
  <si>
    <t xml:space="preserve">Módulo tomada 2P+T, 10A, borne a parafuso, Ref. Legrand Nereya 6630 50 </t>
  </si>
  <si>
    <t xml:space="preserve">Módulo tomada 2P+T, 20A, borne a parafuso, Ref. Legrand Nereya 6630 56 </t>
  </si>
  <si>
    <t xml:space="preserve">Módulo para cabo coaxial, Ref. Legrand Nereya 6630 73 </t>
  </si>
  <si>
    <t xml:space="preserve">Módulo interruptor simples, borne automático, Ref. Legrand Nereya 6630 15 </t>
  </si>
  <si>
    <t xml:space="preserve">Módulo interruptor paralelo, borne automático, Ref. Legrand Nereya 6630 16 </t>
  </si>
  <si>
    <t xml:space="preserve">Tampa dois postos horizontais separados, cor Sal, Ref. Legrand Nereya 6632 20 </t>
  </si>
  <si>
    <t xml:space="preserve">Tampa três postos horizontais separados, cor Sal, Ref. Legrand Nereya 663499 </t>
  </si>
  <si>
    <t xml:space="preserve">Tampa dois postos adjacentes + 1 posto, cor Sal, Ref. Legrand Nereya 6632 40 </t>
  </si>
  <si>
    <t xml:space="preserve">Módulo VGA, Ref. Legrand Nereya 6630 83 </t>
  </si>
  <si>
    <t xml:space="preserve">Tampa 3 + 3 postos horizontais separados 4x4, cor Sal, Ref. Legrand Nereya 6634 30 </t>
  </si>
  <si>
    <t xml:space="preserve">Suportes 4"x2" para até 3 módulos, Ref. Legrand Nereya 6632 99 </t>
  </si>
  <si>
    <t xml:space="preserve">Suportes 4"x4" para até 6 módulos, Ref. Legrand Nereya 6634 99 </t>
  </si>
  <si>
    <t xml:space="preserve">Adaptador RJ45 Keystone, Ref. Legrand Nereya 6634 97 </t>
  </si>
  <si>
    <t xml:space="preserve">Módulo Tomada TV, Ref Legrand Nereya 6630 73 </t>
  </si>
  <si>
    <t>Módulo saída fio 11mm, Ref. Legrand Nereya 6634 95</t>
  </si>
  <si>
    <t xml:space="preserve">Luminária de embutir, em aço tratado e pintado para 2 lâmpadas fluorescentes tubulares T5 de 28W. Corpo e açetas planas em chapa de aço tratada com acabamento em pintura eletrostática epóxi-pó na cor branca e refletor em alumínio anodizado de alto brilho. Ref.  Itaim 2006 2x28W 2516.228.100 com reatores eletrônicos Philips EB228A26 e lâmpadas Philips TL5-28W-ESS/84 ou superiores. </t>
  </si>
  <si>
    <t>Reator Eletrônico Partida Rápida 220V - 50/60Hz - Corrente da Rede (A) 0,27/0,29 - Fator de Potência 0,99 - THD &lt;10% - Fator fluxo luminoso 0,99. Ref. Philips EB228A26</t>
  </si>
  <si>
    <t>Lâmpada Fluorescente Tubular (T5/T16) Soquete G5 Ref. Philips TL5-28W-ESS/840</t>
  </si>
  <si>
    <t>Projetor de sobrepor com foco orientável, para 1 lâmpada vapor metálico bilateral de 150W. Corpo em alumínio injetado e pintura poliéster texturizada, com aletas de resfriamento. Refletor simétrico em alumínio martelado anodizado. Difusor em vidro plano temperado transparente. Não possui alojamento para equipamento de controle.Necessita reator, ignitor e capacitor. Ref. Guapi.</t>
  </si>
  <si>
    <t>Reator ELETROMAGNÉTICO VTI150A26CDM E -220V - 150W CDM / CDO. Ref. Philips</t>
  </si>
  <si>
    <t>Projetor de sobrepor com foco orientável, para 1 lâmpada vapor metálico tubular de 250W. Corpo em alumínio injetado, com aletas de dessipação de calor. Refletor assimétrico em chapa de alumínio texturizado  anodizado alto brilho. Difusor em vidro plano transparente temperado com borda em silk screen preto. Possui alojamento para equipamento auxiliar no corpo da luminária. Necessita reator eletromagnético. Ref. Apiay-A.</t>
  </si>
  <si>
    <t>Reator vapor metálico 1x250W HPI, 220V, c/capacitor e ignitor VTI250A26HPI E. Ref. Philips</t>
  </si>
  <si>
    <t>Lâmpada Vapor Metálico HPI-T 250W PLUS. Ref. Philips</t>
  </si>
  <si>
    <t>Luminária retangular de sobrepor, tipo arandela, para 1 lâmpada fluorescente compacta eletrônica de 23W. Corpo em chapa de aço tratada com acabamento em pintura eletrostática epóxi-pó na cor branca. Difusor em vidro plano jateado. Ref. Itaim Olivino. (corredores e escadas)</t>
  </si>
  <si>
    <t>Lâmpada Fluorescente compacta eletrônica integrada - PLDT3ECO23W220 220V Ecohome Twister Luz Clara - Soquete E27. Ref. Philips (corredores escadas)</t>
  </si>
  <si>
    <t>Lâmpada Halógena Dicróica - Essential 2000h 50W 12V -DIC12V50W- 36FCX - Soquete GU5,3. Ref. Philips  (salas de reunião e exposição)</t>
  </si>
  <si>
    <t>Transformador ELETRÔNICO ET-E 50A26 S 20-50W - 220V. Ref. Philips  (salas de reunião e exposição)</t>
  </si>
  <si>
    <t>Luminária circular de embutir com foco orientável para 1 lâmpada halógena dicróica de 50W. Corpo em alumínio injetado com acabamento em pintura eletrostática na cor branca. Ref. Itaim Ariel.  (salas de reunião e exposição)</t>
  </si>
  <si>
    <t>Luminária de embutir em forro de gesso ou modulado para 4 lâmpadas fluorescentes tubulares de 14W. Corpo e aletas planas em chapa de aço tratada com acabamento em pintura eletrostática epóxi-pó na cor branca. Refletor em alumínio anodizado de alto brilho. Equipada com porta-lâmpada antivibratório em policarbonato, com trava de segurança e proteção contra aquecimento nos contatos. Ref. Itaim 2750. (estações de trabalho)</t>
  </si>
  <si>
    <t>Reator ELETRÔNICO EB214A26 - 220V - 2 x 13/14W TL5. Ref. Philips  (estações de trabalho)</t>
  </si>
  <si>
    <t>Lâmpada Fluorescente Tubular (T5/T16) - TL5-14W-ESS/840 - Soquete G5. Ref. Philips  (estações de trabalho)</t>
  </si>
  <si>
    <t>Luminária de embutir em forro de gesso ou modulado com perfil "T" de aba 25mm, para 4 lâmpadas fluorescentes tubulares de 14W. Corpo / refletor em chapa de aço tratada com acabamento em pintura eletrostática na cor branca. Difusor em acrílico translucido. Equipada com porta-lâmpada antivibratório em policarbonato, com trava de segurança   e proteção contra aquecimento nos contatos. Ref. Itaim 2105. (corredores)</t>
  </si>
  <si>
    <t>Reator ELETRÔNICO EB214A26 - 220V - 2 x 13/14W TL5 . Ref. Philips  (corredores)</t>
  </si>
  <si>
    <t>Lâmpada Fluorescente Tubular (T5/T16) - TL5-14W-ESS/840 - Soquete G5 . Ref.Philips (corredores)</t>
  </si>
  <si>
    <t>Luminária de embutir em forro de gesso ou modulado com perfil "T" de aba 25mm. para 2 lâmpadas fluorescentes tubulares de 28W Corpo /refletor em chapa de aço tratada com acabamento em pintura eletrostática na cor branca Difusor em acrílico translúcido Equipada com porta-lâmpada antivibratório em policarbonato. com trava de segurança e proteção contra aquecimento nos contatos. Ref. Itaim 2109 (corredores)</t>
  </si>
  <si>
    <t>Reator Eletrônico Partida Rápida 220V - 50/60Hz - Corrente da Rede (A) 0,27/0,29 - Fator de Potência 0,99 - THD &lt;10% - Fator fluxo luminoso 0,99. Ref. Philips EB228A26  (corredores)</t>
  </si>
  <si>
    <t>Lâmpada Fluorescente Tubular (T5/T16) Soquete G5 Ref. Philips TL5-28W-ESS/840  (corredores)</t>
  </si>
  <si>
    <t>Luminária de embutir em forro de gesso ou modulado com perfil "T" de aba 25mm. para 2 lâmpadas fluorescentes tubulares de 14W Corpo /refletor em chapa de aço tratada com acabamento em pintura eletrostática na cor branca Difusor em acrílico translúcido Equipada com porta-lâmpada antivibratório em policarbonato. com trava de segurança e proteção contra aquecimento nos contatos. Ref. Itaim 2109 (cozinha e copas)</t>
  </si>
  <si>
    <t>Reator ELETRÔNICO EB214A26 - 220V - 2 x 13/14W TL5. Ref. Philips  (cozinha e copas)</t>
  </si>
  <si>
    <t>Lâmpada Fluorescente Tubular (T5/T16) - TL5-14W-ESS/840 - Soquete G5. Ref. Philips  (cozinha e copas)</t>
  </si>
  <si>
    <t>Luminária circular de embutir para 1 lâmpada vapor metálico bi-lateral de 70W. Corpo e refletor em alumínio anodizado jateado. Difusor em vidro plano transparente temperado. Necessita reator eletromagnético. Ref. Ouro-E.</t>
  </si>
  <si>
    <t>Reator vapor metálico 75W CDM, 220V, c/capacitor e ignitor VTI70A26CDM E. Ref. Philips</t>
  </si>
  <si>
    <t>1.1.4</t>
  </si>
  <si>
    <t>3.2</t>
  </si>
  <si>
    <t>3.3</t>
  </si>
  <si>
    <t>10.3</t>
  </si>
  <si>
    <t>Cabeamento Elétrico</t>
  </si>
  <si>
    <t>Cabeamento Estruturado</t>
  </si>
  <si>
    <t xml:space="preserve">Cabo de fibra óptica multimodo, para uso interno, c/ 4 Fo OM4 (2 pares). Ref. Cabo óptico fiber-lan Furukawa Indoor 04F 10 Gigabit OM4 MM(50) AQ </t>
  </si>
  <si>
    <t>Fio isolado PVC 750V 4,0mm²</t>
  </si>
  <si>
    <t>AGETOP 071292</t>
  </si>
  <si>
    <t>Massa de calafetar eletrodutos 1kg (eletrodutos de instalações elétricas e cabeamento estruturado)</t>
  </si>
  <si>
    <t>8.1.1</t>
  </si>
  <si>
    <t>8.1.2</t>
  </si>
  <si>
    <t>8.2</t>
  </si>
  <si>
    <t>8.3</t>
  </si>
  <si>
    <t>8.3.1</t>
  </si>
  <si>
    <t>8.3.2</t>
  </si>
  <si>
    <t>8.3.3</t>
  </si>
  <si>
    <t>8.4</t>
  </si>
  <si>
    <t>8.4.1</t>
  </si>
  <si>
    <t>8.4.2</t>
  </si>
  <si>
    <t>8.4.3</t>
  </si>
  <si>
    <t>16.0</t>
  </si>
  <si>
    <t>16.1</t>
  </si>
  <si>
    <t>17.0</t>
  </si>
  <si>
    <t>17.1</t>
  </si>
  <si>
    <t>17.2</t>
  </si>
  <si>
    <t>20.0</t>
  </si>
  <si>
    <t>20.1</t>
  </si>
  <si>
    <t>Disjuntor monopolar de 10 a 30A</t>
  </si>
  <si>
    <t>Disjuntor monopolar de 35 a 50A</t>
  </si>
  <si>
    <t>Dispositivo de Proteção contra Surtos DPS 275V de In=40kA (I nominal e não o Imáximo) Classe II. Ref. Siemens, ABB ou Schneider</t>
  </si>
  <si>
    <t>Instalação de luminária de embutir fornecida pelo TCE-GO</t>
  </si>
  <si>
    <t>Quadro elétrico de embutir metálico 16/12 100A com kit de montagem trilho DIN (não precisa ter barramento porque será monofásico). Ref. Cemar</t>
  </si>
  <si>
    <t>Rl</t>
  </si>
  <si>
    <t>Dispositivo DR 30mA 25A para proteção contra corrente de fuga a ser instalado nos circuitos de chuveiros</t>
  </si>
  <si>
    <t>Patch-Panel padrão 19", categoria 6, com 24 portas RJ-45</t>
  </si>
  <si>
    <t>Caixa de passagem de Luz Octogonal 4"x4" reforçada</t>
  </si>
  <si>
    <t>Caixa de passagem de Luz 4"x2" para eletroduto roscável</t>
  </si>
  <si>
    <t>Curva aço galvanizado, 32mm(2")</t>
  </si>
  <si>
    <t xml:space="preserve">Eletroduto aço galvanizado, barra de 03 metros, 32mm(2"), com luvas  (iluminação poços e reservatório principal) </t>
  </si>
  <si>
    <t>AR CONDICIONADO</t>
  </si>
  <si>
    <t>Vidro fixo incolor 8mm (remessas postais e rh)</t>
  </si>
  <si>
    <t>Vidro de correr temperado fumê 8mm (recepção gestão documental)</t>
  </si>
  <si>
    <t>9.2</t>
  </si>
  <si>
    <t>Guarda-corpo metálico, padrão existente, com pintura branca</t>
  </si>
  <si>
    <t xml:space="preserve">Proteção passiva contra fogo </t>
  </si>
  <si>
    <t>Retro escavadeira</t>
  </si>
  <si>
    <t>Bobcat</t>
  </si>
  <si>
    <t>Módulo Tomada 2P + T 10A, Ref. Legrand SN4165S</t>
  </si>
  <si>
    <t>Placa 3 postos 4x2". Ref. Legrand Kristall New Living Light, Ref. LND4803KR</t>
  </si>
  <si>
    <t>Módulo MD CG LG, Ref. Legrand SN4950F</t>
  </si>
  <si>
    <t>Suporte 4x2" 3 módulos LL, Ref. Legrand SLN4703M</t>
  </si>
  <si>
    <t>Módulo saída para fio TP F LG, Ref. Legrand SN4953F</t>
  </si>
  <si>
    <t>Módulo MD CG LG SN4950F, Ref. Legrand SN4950F</t>
  </si>
  <si>
    <t xml:space="preserve">Módulo RCA 6630 84, Ref. Legrand </t>
  </si>
  <si>
    <t>Impermeabilização com Manta Asfaltica Tipo III Aplicado com Bloco de Cimento Asfáltico de Petróleo (elastomérico) e Proteção mecanica (1:4) e= 3,0 cm c/ camada separadora</t>
  </si>
  <si>
    <t>Sensor de presença interruptor infra-vermelho, montagem em parede, temporizável, 220V, passível de conexão em paralelo (2 saídas), carga nominal fluorescente mínima de 1000VA, ref.  Legrand 488 01, 488 03 ou Finder 18.01.8.230.0000 (corredores)</t>
  </si>
  <si>
    <t>Sensor de presença interruptor infra-vermelho, circular, temporizável, instalado no teto, 220V, passível de conexão em paralelo (2 saídas), carga nominal fluorescente mínima de 1000VA, ref.  Legrand 488 11 ou Finder 18.31.8.230.0000 (corredores)</t>
  </si>
  <si>
    <t>Motobomba THEBE PX 15 5CV 380V trifasica</t>
  </si>
  <si>
    <t>Motobomba 10 CV 380V trifasica (reserva da irrigação)</t>
  </si>
  <si>
    <t xml:space="preserve">QUANT. </t>
  </si>
  <si>
    <t>Escada metálica da galeria técnica chapa 3/16 de piso e 1/8 p/ estrutura</t>
  </si>
  <si>
    <t>Escoramento da laje tipo PA</t>
  </si>
  <si>
    <t>Cerâmica cecafi 45x45 cm</t>
  </si>
  <si>
    <t>Passeio de proteção em concreto desempenado</t>
  </si>
  <si>
    <t>Diversos</t>
  </si>
  <si>
    <t>Canaleta concreto largura útil 30cm p/grelha</t>
  </si>
  <si>
    <t>3.4</t>
  </si>
  <si>
    <t>6.3.1</t>
  </si>
  <si>
    <t>9.3</t>
  </si>
  <si>
    <t>9.4</t>
  </si>
  <si>
    <t>11.0</t>
  </si>
  <si>
    <t>20.2</t>
  </si>
  <si>
    <t>5.2.1</t>
  </si>
  <si>
    <t>5.2.2</t>
  </si>
  <si>
    <t>5.2.3</t>
  </si>
  <si>
    <t>5.3.1</t>
  </si>
  <si>
    <t>5.3.2</t>
  </si>
  <si>
    <t>5.3.3</t>
  </si>
  <si>
    <t>5.3.4</t>
  </si>
  <si>
    <t>8.5</t>
  </si>
  <si>
    <t>8.6</t>
  </si>
  <si>
    <t>8.7</t>
  </si>
  <si>
    <t>Plotagem de projetos (custo por cópia com entrega in loco)</t>
  </si>
  <si>
    <t>Cotação mercado</t>
  </si>
  <si>
    <t>Lâmpada metálica CDM-TD70W/830. Ref. Philips</t>
  </si>
  <si>
    <t xml:space="preserve">Tampas cegas 4x2" cor Sal, Ref. Legrand Nereya 6632 00 </t>
  </si>
  <si>
    <t xml:space="preserve">Tampas cegas 4x4" cor Sal, Ref. Legrand Nereya 6634 00 </t>
  </si>
  <si>
    <t>Reboco Paulista</t>
  </si>
  <si>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QTN-AR-1P-B1</t>
    </r>
    <r>
      <rPr>
        <sz val="10"/>
        <rFont val="Calibri"/>
        <family val="2"/>
        <scheme val="minor"/>
      </rPr>
      <t xml:space="preserve"> para acrescentar disjuntores para irrigação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</si>
  <si>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Tampa para condulete uma tomada de aço galvanizado</t>
  </si>
  <si>
    <t>Módulo tomada 2P+T 20A para condulete. Ref. Pial Silentoque</t>
  </si>
  <si>
    <t>Tampa para condulete um interruptor de aço galvanizado</t>
  </si>
  <si>
    <t>Módulo interruptor simples para condulete.  Ref. Pial Silentoque</t>
  </si>
  <si>
    <t>Tampa cega para condulete Ø25mm(3/4") de aço galvanizado</t>
  </si>
  <si>
    <t>AGETOP 070541</t>
  </si>
  <si>
    <t>Conector tipo parafuso fendido 6mm²</t>
  </si>
  <si>
    <t>Conector tipo parafuso fendido 10mm²</t>
  </si>
  <si>
    <t>Conector tipo parafuso fendido 16mm²</t>
  </si>
  <si>
    <t>Conector tipo parafuso fendido 25mm²</t>
  </si>
  <si>
    <t xml:space="preserve">Conector tipo parafuso fendido 35mm² </t>
  </si>
  <si>
    <t>Conector tipo parafuso fendido 50mm² (evitar emendas: utilização apenas quando imprescindível)</t>
  </si>
  <si>
    <t>Conector tipo parafuso fendido 95mm² (evitar emendas: utilização apenas quando imprescindível)</t>
  </si>
  <si>
    <t>Conector tipo parafuso fendido 120mm² (evitar emendas: utilização apenas quando imprescindível)</t>
  </si>
  <si>
    <t>Conector tipo parafuso fendido 185mm² (evitar emendas: utilização apenas quando imprescindível)</t>
  </si>
  <si>
    <t>Tinta Spray para metais cor preta 350ml</t>
  </si>
  <si>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QTE-ILUM-3P</t>
    </r>
    <r>
      <rPr>
        <sz val="10"/>
        <rFont val="Calibri"/>
        <family val="2"/>
        <scheme val="minor"/>
      </rPr>
      <t xml:space="preserve"> para acrescentar disjuntores para irrigação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</si>
  <si>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Tampa cega blindada para caixa de piso 4x4"</t>
  </si>
  <si>
    <t>Caixa aparente industrial 02 posições, IP67, Ref. Furukawa 35050194</t>
  </si>
  <si>
    <t>Conector fêmea blindado Industrial Cat. 6, Ref. Furukawa 35050209</t>
  </si>
  <si>
    <t>Caixa metálica de equalização 38x32x14cm com placa de cobre 25x25x6mm com isolador epoxi 600V e conectores de pressão conforme detalhe em projeto (sala Oi e no-breaks)</t>
  </si>
  <si>
    <t>Perfuração de laje 100mm para instalação de luminárias e shaft no bloco B2</t>
  </si>
  <si>
    <t>Instalação de luminárias tipo projetor embutido no solo com grade preta com recomposição de manta asfáltica. Ref. Itaim Momboré IP 65 1x150W (a luminária em si será fornecida pelo TCE-GO)</t>
  </si>
  <si>
    <t>ARTs de execução da obra e de projetos executivos (custo por profissinal)</t>
  </si>
  <si>
    <t>Plug macho 2P+T 10A 250V saida lateral 90 graus</t>
  </si>
  <si>
    <t>Plug fêmea 2P+T 10A 250V</t>
  </si>
  <si>
    <t>Plug macho 2P+T 10A 250V</t>
  </si>
  <si>
    <t>CRONOGRAMA FÍSICO - FINANCEIRO</t>
  </si>
  <si>
    <t>ITEM</t>
  </si>
  <si>
    <t>VALOR</t>
  </si>
  <si>
    <t>%</t>
  </si>
  <si>
    <t>1ª MÊS</t>
  </si>
  <si>
    <t>2ª MÊS</t>
  </si>
  <si>
    <t>3ª MÊS</t>
  </si>
  <si>
    <t>4ª MÊS</t>
  </si>
  <si>
    <t>VALOR (R$)</t>
  </si>
  <si>
    <t>TOTAL POR MÊS</t>
  </si>
  <si>
    <t>IMPLANTAÇÃO</t>
  </si>
  <si>
    <t>EDIFÍCIO SEDE</t>
  </si>
  <si>
    <t>CENTRO DE CONVIVÊNCIA</t>
  </si>
  <si>
    <t>CRECHE</t>
  </si>
  <si>
    <t>GUARITA I</t>
  </si>
  <si>
    <t>Aço CA 50 - 6.3 mm (fundação postes)</t>
  </si>
  <si>
    <t>Estaca a trado diam.30 cm s/ferro (fundação postes)</t>
  </si>
  <si>
    <t>Lançam./Aplic. Concreto em Fundação (fundação postes)</t>
  </si>
  <si>
    <t>AGETOP 051026</t>
  </si>
  <si>
    <t>Concreto com betoneira e transporte manual FCK 15,0 MPa (fundação postes)</t>
  </si>
  <si>
    <t>AGETOP 051015</t>
  </si>
  <si>
    <t>AGETOP 052003</t>
  </si>
  <si>
    <t>AGETOP 050302</t>
  </si>
  <si>
    <r>
      <rPr>
        <b/>
        <sz val="10"/>
        <rFont val="Calibri"/>
        <family val="2"/>
        <scheme val="minor"/>
      </rPr>
      <t>Ampliação</t>
    </r>
    <r>
      <rPr>
        <sz val="10"/>
        <rFont val="Calibri"/>
        <family val="2"/>
        <scheme val="minor"/>
      </rPr>
      <t xml:space="preserve"> in loco do painel</t>
    </r>
    <r>
      <rPr>
        <b/>
        <sz val="10"/>
        <rFont val="Calibri"/>
        <family val="2"/>
        <scheme val="minor"/>
      </rPr>
      <t xml:space="preserve"> QGBT Ar Condicionado</t>
    </r>
    <r>
      <rPr>
        <sz val="10"/>
        <rFont val="Calibri"/>
        <family val="2"/>
        <scheme val="minor"/>
      </rPr>
      <t xml:space="preserve"> para acrescentar disjuntores para irrigação e adução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</si>
  <si>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Extintor de incêndio a gás carbônico (CO2), classe C, carga mínima de 6kg, instalado a 1600mm do piso acabado em frente às salas de no-breaks e quadros elétricos.</t>
  </si>
  <si>
    <t>Espuma térmica espessura 4,3 a 9 mm, cor chumbo, a ser fixada nas portas das salas técnicas no subsolo 01 com fixação por fita adesiva dupla ou com camada auto-adesiva para reduzir gasto com ar condicionado (pode ser aluminizado em uma face), com resistência à agua. Ref. Alveolen Sekisui, STP Splen</t>
  </si>
  <si>
    <t>Alçapão para os reservatórios enterrados 80x80cm, chapa # 16, com cantoneira nas extremidades e pintura de acabamento.</t>
  </si>
  <si>
    <t>Concreto laminado 10cm 30MPa (entrada guarita conselheiros)</t>
  </si>
  <si>
    <t>AGETOP 260909</t>
  </si>
  <si>
    <t>AGETOP 250113</t>
  </si>
  <si>
    <t>AGETOP 250105</t>
  </si>
  <si>
    <t>AGETOP 250109</t>
  </si>
  <si>
    <t>AGETOP 250103</t>
  </si>
  <si>
    <t>AGETOP 250102</t>
  </si>
  <si>
    <t>AGETOP 270501</t>
  </si>
  <si>
    <t>AGETOP 021301</t>
  </si>
  <si>
    <t>ARTs de execução de obra da construtora</t>
  </si>
  <si>
    <t>AGETOP 71030</t>
  </si>
  <si>
    <t>AGETOP 71031</t>
  </si>
  <si>
    <t>AGETOP 71032</t>
  </si>
  <si>
    <t>AGETOP 71033</t>
  </si>
  <si>
    <t>AGETOP 71034</t>
  </si>
  <si>
    <t>AGETOP 71036</t>
  </si>
  <si>
    <t>AGETOP 71038</t>
  </si>
  <si>
    <t>AGETOP 71039</t>
  </si>
  <si>
    <t>AGETOP 71041</t>
  </si>
  <si>
    <t>Tampa para caixa de passagem ferro fundido T-33 - tráfego pesado</t>
  </si>
  <si>
    <t>AGETOP 081823</t>
  </si>
  <si>
    <t>AGETOP 261300</t>
  </si>
  <si>
    <t>AGETOP 20118</t>
  </si>
  <si>
    <t>AGETOP 200500</t>
  </si>
  <si>
    <t>Central de alarme. Ref. Paradox EVO192</t>
  </si>
  <si>
    <t>Módulo teclado com transmissor. Ref. Paradox K641LX</t>
  </si>
  <si>
    <t>Módulo anunciador até 8 zonas. Ref. Paradox ANC1</t>
  </si>
  <si>
    <t>Controle remoto com cartão de acesso integrado. Ref. Paradox RAC1</t>
  </si>
  <si>
    <t>Módulo de expansão 8 zonas. Ref. Paradox ZX8D</t>
  </si>
  <si>
    <t>Power Supply. Ref. Paradox PS17</t>
  </si>
  <si>
    <t>SUBTOTAL</t>
  </si>
  <si>
    <t xml:space="preserve">COMPOSIÇÃO DO BDI DE 24,97% </t>
  </si>
  <si>
    <t>ADMINISTRAÇÃO CENTRAL</t>
  </si>
  <si>
    <t>LUCRO</t>
  </si>
  <si>
    <t>DESPESAS FINANCEIRAS</t>
  </si>
  <si>
    <t>SEGUROS E GARANTIAS</t>
  </si>
  <si>
    <t>RISCOS</t>
  </si>
  <si>
    <t>ISS</t>
  </si>
  <si>
    <t>PIS</t>
  </si>
  <si>
    <t>COFINS</t>
  </si>
  <si>
    <t>CPRB</t>
  </si>
  <si>
    <t>1</t>
  </si>
  <si>
    <t>2</t>
  </si>
  <si>
    <t>3</t>
  </si>
  <si>
    <t>4</t>
  </si>
  <si>
    <t>5</t>
  </si>
  <si>
    <t>6</t>
  </si>
  <si>
    <t>7</t>
  </si>
  <si>
    <t>8</t>
  </si>
  <si>
    <t>9</t>
  </si>
  <si>
    <t>RESULTADO (ISS DE 5% COM BASE DE CÁLCULO DE 60%)</t>
  </si>
  <si>
    <t>DESCRIÇÃO DE OBRAS E SERVIÇOS</t>
  </si>
  <si>
    <r>
      <rPr>
        <b/>
        <sz val="12"/>
        <color theme="1"/>
        <rFont val="Calibri"/>
        <family val="2"/>
        <scheme val="minor"/>
      </rPr>
      <t xml:space="preserve">NOTAS: </t>
    </r>
    <r>
      <rPr>
        <sz val="12"/>
        <color theme="1"/>
        <rFont val="Calibri"/>
        <family val="2"/>
        <scheme val="minor"/>
      </rPr>
      <t xml:space="preserve">
</t>
    </r>
    <r>
      <rPr>
        <b/>
        <sz val="12"/>
        <color theme="1"/>
        <rFont val="Calibri"/>
        <family val="2"/>
        <scheme val="minor"/>
      </rPr>
      <t xml:space="preserve">1) </t>
    </r>
    <r>
      <rPr>
        <sz val="12"/>
        <color theme="1"/>
        <rFont val="Calibri"/>
        <family val="2"/>
        <scheme val="minor"/>
      </rPr>
      <t xml:space="preserve">Foram utilizadas tabelas de referência da AGETOP e SINAPI desoneradas da contribuição patronal previdenciária sobrea  folha de pagamento de empregados e contribuições individuais (20%), a qual foi substituída pela nova Contribuição Previdenciária sobre a Receita Bruta (CPRB) substitutiva.
</t>
    </r>
    <r>
      <rPr>
        <b/>
        <sz val="12"/>
        <color theme="1"/>
        <rFont val="Calibri"/>
        <family val="2"/>
        <scheme val="minor"/>
      </rPr>
      <t>2)</t>
    </r>
    <r>
      <rPr>
        <sz val="12"/>
        <color theme="1"/>
        <rFont val="Calibri"/>
        <family val="2"/>
        <scheme val="minor"/>
      </rPr>
      <t xml:space="preserve"> A fórmula para estipulação da taxa de BDI estimado está de acordo com o Acórdão TCU n° 2.622/2013-TCU-Plenário.</t>
    </r>
  </si>
  <si>
    <t>VALOR TOTAL</t>
  </si>
  <si>
    <t>DESCRIÇÃO DOS SERVIÇOS</t>
  </si>
  <si>
    <t>Esquadrias</t>
  </si>
  <si>
    <t>BANCADAS</t>
  </si>
  <si>
    <t>Extintores</t>
  </si>
  <si>
    <t>EQUIPAMENTOS E MAQUINÁRIO</t>
  </si>
  <si>
    <t>Reservatórios</t>
  </si>
  <si>
    <t>Preparação do local</t>
  </si>
  <si>
    <t>Fundações</t>
  </si>
  <si>
    <t>Estrutura de Concreto</t>
  </si>
  <si>
    <t>Preparação</t>
  </si>
  <si>
    <t>Preliminares</t>
  </si>
  <si>
    <t>Movimento de terra</t>
  </si>
  <si>
    <t>Alvenaria</t>
  </si>
  <si>
    <t>Revestimentos</t>
  </si>
  <si>
    <t>Pavimentação</t>
  </si>
  <si>
    <t>Vidro temperado fixo 10mm</t>
  </si>
  <si>
    <t>Gestão</t>
  </si>
  <si>
    <t>9.1.1</t>
  </si>
  <si>
    <t>9.1.2</t>
  </si>
  <si>
    <t>9.2.1</t>
  </si>
  <si>
    <t>9.2.2</t>
  </si>
  <si>
    <t>15.0</t>
  </si>
  <si>
    <t>15.1</t>
  </si>
  <si>
    <t>15.2</t>
  </si>
  <si>
    <t>Dobradiças 90 média 31/2x3" acabamento CR ou equivalente</t>
  </si>
  <si>
    <t>Fechadura La Fonte Classic 515P acabamento CR Rosetas externas ou equivalente</t>
  </si>
  <si>
    <t>Porta de abrir acabamento em lamina de madeira e verniz PU na cor Ipê Champgane 80x210 cm</t>
  </si>
  <si>
    <t>Rodapé em Granito Branco Siena 55x55 cm Polido (10 cm)</t>
  </si>
  <si>
    <t>pç.</t>
  </si>
  <si>
    <t>kit</t>
  </si>
  <si>
    <t>Cabo de fibra óptica multimodo, para uso externo c/ 4 Fo OM2 (2 pares). Ref. Cabo óptico fiber-lan Furukawa Outdoor 04F 1 Gigabit OM2 MM(50) AQ</t>
  </si>
  <si>
    <t>AGETOP 060104</t>
  </si>
  <si>
    <t>Cotação + AGETOP 220920</t>
  </si>
  <si>
    <t>Cotação + AGETOP 220917</t>
  </si>
  <si>
    <t>AGETOP 210501</t>
  </si>
  <si>
    <t>Cotação + AGETOP 085001</t>
  </si>
  <si>
    <t>Cotação + AGETOP 085005</t>
  </si>
  <si>
    <t>Extintor PÓ Químico (PQS) 6kg, Capacidade 20 B:C Novo</t>
  </si>
  <si>
    <t>Extintor Água (AP) (10 litros), Capacidade 2 A Novo</t>
  </si>
  <si>
    <t>Extintor de carga 80B:C Novo</t>
  </si>
  <si>
    <t>SINAPI 71516</t>
  </si>
  <si>
    <t xml:space="preserve">AGETOP 261307 </t>
  </si>
  <si>
    <t>AGETOP 060517/060802</t>
  </si>
  <si>
    <t>AGETOP 060512/060802</t>
  </si>
  <si>
    <t>AGETOP 100102</t>
  </si>
  <si>
    <t>AGETOP 180114</t>
  </si>
  <si>
    <t>AGETOP 180115</t>
  </si>
  <si>
    <t>AGETOP 060202</t>
  </si>
  <si>
    <t>AGETOP 200101</t>
  </si>
  <si>
    <t>AGETOP 260601</t>
  </si>
  <si>
    <t>Pintura texturizada do Gabião</t>
  </si>
  <si>
    <t>AGETOP 190103</t>
  </si>
  <si>
    <t>AGETOP 200201</t>
  </si>
  <si>
    <t>AGETOP 100501</t>
  </si>
  <si>
    <t>AGETOP 060103</t>
  </si>
  <si>
    <t>AGETOP 220101</t>
  </si>
  <si>
    <t>Lastro de concreto regularizado impermeabilizado</t>
  </si>
  <si>
    <t>Soleira de granito branco siena</t>
  </si>
  <si>
    <t>AGETOP 220100</t>
  </si>
  <si>
    <t>AGETOP 120107/120207</t>
  </si>
  <si>
    <t>AGETOP 040103</t>
  </si>
  <si>
    <t>AGETOP 040904</t>
  </si>
  <si>
    <t>AGETOP 020501</t>
  </si>
  <si>
    <t>Compactação do terrreno</t>
  </si>
  <si>
    <t>AGETOP 220102</t>
  </si>
  <si>
    <t>Reaterro apiloado de valas mecânico</t>
  </si>
  <si>
    <t>AGETOP 020202</t>
  </si>
  <si>
    <t>AGETOP 40810</t>
  </si>
  <si>
    <t>AGETOP 180101</t>
  </si>
  <si>
    <t>AGETOP 180103</t>
  </si>
  <si>
    <t>15.3</t>
  </si>
  <si>
    <t>Aço CA 50 8.0MM</t>
  </si>
  <si>
    <t>Aço CA-60 5.0mm</t>
  </si>
  <si>
    <t>Aço CA-50 8.0mm</t>
  </si>
  <si>
    <t>5.3.5</t>
  </si>
  <si>
    <t>Aço CA-50 10.0mm</t>
  </si>
  <si>
    <t>Aço CA 50 8.0mm</t>
  </si>
  <si>
    <t>AGETOP 201302</t>
  </si>
  <si>
    <t>AGETOP 52004</t>
  </si>
  <si>
    <t>AGETOP 52005</t>
  </si>
  <si>
    <t>AGETOP 052014</t>
  </si>
  <si>
    <t>AGETOP 052005</t>
  </si>
  <si>
    <t>AGETOP 052004</t>
  </si>
  <si>
    <t>AGETOP 051031</t>
  </si>
  <si>
    <t>AGETOP 041140</t>
  </si>
  <si>
    <t>AGETOP 180314</t>
  </si>
  <si>
    <t>Sala de Ar Condicionado do Foyer/Auditório</t>
  </si>
  <si>
    <t xml:space="preserve">Chapa de metal expandido em malha losangular de alumínio de dimensões de 12 x 50mm </t>
  </si>
  <si>
    <t>CRONOGRAMA DE DESEMBOLSO TOTAL (VALOR COM BDI)</t>
  </si>
  <si>
    <t>AGETOP 250101</t>
  </si>
  <si>
    <t>Pintura acrílica interna sem amassamento 2 demãos com selador</t>
  </si>
  <si>
    <t>AGETOP 261000</t>
  </si>
  <si>
    <t>Vidro 5 mm liso instalado</t>
  </si>
  <si>
    <t>AGETOP 271713</t>
  </si>
  <si>
    <t>AGETOP 260204</t>
  </si>
  <si>
    <t>AGETOP 080845</t>
  </si>
  <si>
    <t>AGETOP 081826</t>
  </si>
  <si>
    <t>Tampa em concreto para caixa de passagem 60x60cm</t>
  </si>
  <si>
    <t>Caixa de passagem em alvenaria dimensões internas 40x40x50mm fundo de brita sem tampa</t>
  </si>
  <si>
    <t>AGETOP 070713</t>
  </si>
  <si>
    <t>Caixa de passagem em alvenaria dimensões internas 80x80x62mm  fundo de brita sem tampa</t>
  </si>
  <si>
    <t>AGETOP 070716</t>
  </si>
  <si>
    <t>AGETOP 070637</t>
  </si>
  <si>
    <t>AGETOP 070633</t>
  </si>
  <si>
    <t>Caixa de passagem - lastro de brita para o fundo (caixas novas e complemento das existentes)</t>
  </si>
  <si>
    <t>Caixa de passagem - escavação manual com apiloamento para o fundo  (caixas novas e complemento das existentes)</t>
  </si>
  <si>
    <t>Tampa para caixa de passagem de ferro fundido T-33 - tráfego leve</t>
  </si>
  <si>
    <t>AGETOP 081840</t>
  </si>
  <si>
    <t>AGETOP 070583 e Cotação</t>
  </si>
  <si>
    <t>Cabo unipolar 6mm² EPR/XLPE 90°C 0,6/1kV (cores conforme o projeto)  (não utilizar cabos de uso interno 750V)</t>
  </si>
  <si>
    <t>Cabo unipolar 2,5mm² EPR/XLPE 90°C 0,6/1kV (cores conforme o projeto)  (não utilizar cabos de uso interno 750V)</t>
  </si>
  <si>
    <t>AGETOP 071331</t>
  </si>
  <si>
    <t>Fita isolante plástica, rolo de 20m.</t>
  </si>
  <si>
    <t>Fita de auto fusão, rolo de 10m.</t>
  </si>
  <si>
    <t>AGETOP 071321</t>
  </si>
  <si>
    <t>AGETOP 071291</t>
  </si>
  <si>
    <t>AGETOP 71171</t>
  </si>
  <si>
    <t>AGETOP 71172</t>
  </si>
  <si>
    <t>AGETOP 71450</t>
  </si>
  <si>
    <t>Eletroduto PVC flexível diâm. 25mm reforçado corrugado laranja</t>
  </si>
  <si>
    <t>Cotação e AGETOP 071194</t>
  </si>
  <si>
    <t>AGETOP 071194</t>
  </si>
  <si>
    <t>Cotação + AGETOP 085003</t>
  </si>
  <si>
    <t>AGETOP 071291 e Cotação</t>
  </si>
  <si>
    <t>1.1.5</t>
  </si>
  <si>
    <t>AGETOP 261602</t>
  </si>
  <si>
    <t>AGETOP 0500301</t>
  </si>
  <si>
    <t>AGETOP 050001</t>
  </si>
  <si>
    <t>AGETOP 200499</t>
  </si>
  <si>
    <t>pç</t>
  </si>
  <si>
    <t>AGETOP 041002</t>
  </si>
  <si>
    <t>AGETOP 261307</t>
  </si>
  <si>
    <t>AGETOP 150103</t>
  </si>
  <si>
    <t>Portão para gradil  (0,90x2,10m)</t>
  </si>
  <si>
    <t>GUARITA II</t>
  </si>
  <si>
    <t>AGETOP 261001</t>
  </si>
  <si>
    <t>Vidro temperado fumê 10mm (guichê)</t>
  </si>
  <si>
    <t>Porta de abrir acabamento em lamina de madeira e verniz PU na cor Ipê Champgane 60x210 cm</t>
  </si>
  <si>
    <t>Rack servidor 45U aberto 4 postes. Ref. Furukawa ITMAX com 2 guias verticais de 200mm.</t>
  </si>
  <si>
    <t xml:space="preserve">Vergalhão rosca total  p/ fixação eletrocalha ø1/4"x3000mm </t>
  </si>
  <si>
    <t>Perfilado aço galvanizado 38x38x6000mm</t>
  </si>
  <si>
    <t>Perfilado aço galvanizado 38x76x3000mm</t>
  </si>
  <si>
    <t>Eletroduto corrugado PEAD 75mm (c/ guia)</t>
  </si>
  <si>
    <t>Luminária para fixação em trilho. tipo spot com foco orientável para 1 lâmpada vapor metálico bipino de 35/70W Corpo em alumínio injetado com acabamento em pintura na cor branca Refletor em alumínio anodizado multifacetado. com facho de abertura de 36o Adaptador para trilho incluso. Ref. Itaim Egeu</t>
  </si>
  <si>
    <t>AGETOP 271500/271502</t>
  </si>
  <si>
    <t xml:space="preserve">AGETOP 261000 </t>
  </si>
  <si>
    <t>AGETOP 180504</t>
  </si>
  <si>
    <t>AGETOP 261503</t>
  </si>
  <si>
    <t>Pintura esmalte 2 demãos cor cinza portão GLP</t>
  </si>
  <si>
    <t>9.3.1</t>
  </si>
  <si>
    <t>9.3.2</t>
  </si>
  <si>
    <t>9.3.3</t>
  </si>
  <si>
    <t>9.4.1</t>
  </si>
  <si>
    <t>9.4.2</t>
  </si>
  <si>
    <t>9.4.3</t>
  </si>
  <si>
    <t>9.4.4</t>
  </si>
  <si>
    <t>9.4.5</t>
  </si>
  <si>
    <t>9.4.6</t>
  </si>
  <si>
    <t>10.4</t>
  </si>
  <si>
    <t>Conexão reta para trilho eletrificado de sobrepor com um circuito com acabamento em pintura na cor branca. Ref. Itaim TS1-JR</t>
  </si>
  <si>
    <t>Tampa de fechamento para trilho eletrificado de sobrepor com um circuito com acabamento em pintura na cor branca. Ref. Itaim TS1-TA</t>
  </si>
  <si>
    <t>Alimentador de ponta para trilho eletrificado de sobrepor com um circuito com acbamento em pintura na cor branca. Ref. Itaim TS1-AL</t>
  </si>
  <si>
    <t>Trilho eletrificado de sobrepor com 1 circuito com corpo em alumínio extrudado com pintura na cor branca, barra de 3 metros cada. Ref. Itaim TS1-3M</t>
  </si>
  <si>
    <t>Fornecimento dos seguintes componentes reserva a serem fixados nos quadros elétricos da ABB que constam no local (devem ser da mesma marca de referência dos demais uma vez que eles servirão como peças sobressalentes às originais): a) 5 disjuntores monofásicos de 20A-C; b) 5 contatores monofásicos de 20A-C; c) 5 disjuntores monofásicos de 32A-C; d) 5 contatores monofásicos de 32A-C; e) 5 disjuntores monofásicos de 40A-C; f) 5 contatores monofásicos de 40A-C; g) 5 disjuntores trifásicos de 40A-C; h) 5 contatores trifásicos de 40A-C</t>
  </si>
  <si>
    <t>9.1.3</t>
  </si>
  <si>
    <t>9.1.4</t>
  </si>
  <si>
    <t>12.1.1</t>
  </si>
  <si>
    <t>12.1.2</t>
  </si>
  <si>
    <t>12.1.3</t>
  </si>
  <si>
    <t>12.1.4</t>
  </si>
  <si>
    <t>12.1.5</t>
  </si>
  <si>
    <t>12.2.1</t>
  </si>
  <si>
    <t>12.2.2</t>
  </si>
  <si>
    <t>12.3.1</t>
  </si>
  <si>
    <t>12.3.2</t>
  </si>
  <si>
    <t>12.3.3</t>
  </si>
  <si>
    <t>12.3.4</t>
  </si>
  <si>
    <t>13.2</t>
  </si>
  <si>
    <t>13.3</t>
  </si>
  <si>
    <t>Cabo de cobre isolacao composto termoplastico 0,6/1KV,  EPR/XLPE 90º, encordoamento classe 2,  6,0mm² (não utilizar cabos de uso interno 750V)</t>
  </si>
  <si>
    <t>Cabo de cobre isolacao composto termoplastico 0,6/1KV,  EPR/XLPE 90º, encordoamento classe 2,  10,0mm²</t>
  </si>
  <si>
    <t>Cabo de cobre isolacao composto termoplastico 0,6/1KV,  EPR/XLPE 90º, encordoamento classe 2,  16,0mm²</t>
  </si>
  <si>
    <t>Cabo de cobre isolacao composto termoplastico 0,6/1KV,  EPR/XLPE 90º, encordoamento classe 2,   25,0mm²</t>
  </si>
  <si>
    <t>Cabo de cobre isolacao composto termoplastico 0,6/1KV,  EPR/XLPE 90º, encordoamento classe 2,  50,0mm²</t>
  </si>
  <si>
    <t>Cabo de cobre isolacao composto termoplastico 0,6/1KV,  EPR/XLPE 90º, encordoamento classe 2,   95,0mm²</t>
  </si>
  <si>
    <t>Cabo de cobre isolacao composto termoplastico 0,6/1KV,  EPR/XLPE 90º, encordoamento classe 2,  120,0mm²</t>
  </si>
  <si>
    <t>Cabo de cobre isolacao composto termoplastico 0,6/1KV,  EPR/XLPE 90º, encordoamento classe 2,   185,0mm²</t>
  </si>
  <si>
    <t>PORTÃO ELETRÔNICO</t>
  </si>
  <si>
    <t xml:space="preserve">Controle remoto adicional para acionamento do portão eletrônico </t>
  </si>
  <si>
    <t>Portão eletrônico industrial/condomínio 1/2 HP monofásico 220V instalado com cremalheira industrial de aço ou alumínio (soldado ao portão eletrônico). Kit com 2 controles remotos já inclusos no valor orçado.</t>
  </si>
  <si>
    <t>Pintura metálica/spray para nova demão no portão após a soldagem da cremalheira.</t>
  </si>
  <si>
    <r>
      <t xml:space="preserve">Luminária balizador (poste 50cm </t>
    </r>
    <r>
      <rPr>
        <u/>
        <sz val="10"/>
        <color theme="1"/>
        <rFont val="Calibri"/>
        <family val="2"/>
        <scheme val="minor"/>
      </rPr>
      <t>quadrado)</t>
    </r>
    <r>
      <rPr>
        <sz val="10"/>
        <color theme="1"/>
        <rFont val="Calibri"/>
        <family val="2"/>
        <scheme val="minor"/>
      </rPr>
      <t xml:space="preserve"> com uma lâmpada fluorescente compacta de 23W (cor morna)</t>
    </r>
  </si>
  <si>
    <t>Cotação + AGETOP 070626</t>
  </si>
  <si>
    <t>Distribuidor Interno Óptico A270 Módulo Básico Ref.: Furukawa 35260036 ou superior</t>
  </si>
  <si>
    <t>Distribuidor Interno Óptico A146 Módulo Básico Ref.: Furukawa 35250151 ou superior</t>
  </si>
  <si>
    <t xml:space="preserve">Kit Bandeja de Emenda 12 Fibras - Ref.: Furukawa 35260306 </t>
  </si>
  <si>
    <t>Voice Panel Carregado 30 Portas Ref.: Furukawa 35050224 ou superior</t>
  </si>
  <si>
    <t>Voice Panel Carregado 50 Portas Ref.: Furukawa 35050200  ou superior</t>
  </si>
  <si>
    <t>Cabo de cobre nu 16 mm²</t>
  </si>
  <si>
    <t>ESQUADRIAS DE ALUMÍNIO, VIDRO E MADEIRA</t>
  </si>
  <si>
    <t>Instalação de luminária de sobrepor ou spot de sobrepor (luminárias fornecidas pelo TCE-GO).</t>
  </si>
  <si>
    <t>Reator Vapor Metálico HPI-T 400W (mesmo modelo existente no átrio)</t>
  </si>
  <si>
    <t>Cabo PVC (70°C) 1kV 6,0mm² (instalação em altura). O mesmo será interligado a um circuito existente na passarela interna no átrio.</t>
  </si>
  <si>
    <r>
      <rPr>
        <b/>
        <sz val="10"/>
        <rFont val="Calibri"/>
        <family val="2"/>
        <scheme val="minor"/>
      </rPr>
      <t>Fornecimento de</t>
    </r>
    <r>
      <rPr>
        <sz val="10"/>
        <rFont val="Calibri"/>
        <family val="2"/>
        <scheme val="minor"/>
      </rPr>
      <t xml:space="preserve"> painel</t>
    </r>
    <r>
      <rPr>
        <b/>
        <sz val="10"/>
        <rFont val="Calibri"/>
        <family val="2"/>
        <scheme val="minor"/>
      </rPr>
      <t xml:space="preserve"> TTA QTE-ES-DATACENTER-TE-B1 (conforme projeto elétrico) </t>
    </r>
    <r>
      <rPr>
        <sz val="10"/>
        <rFont val="Calibri"/>
        <family val="2"/>
        <scheme val="minor"/>
      </rPr>
      <t>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</si>
  <si>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QTE-ES-GRT2</t>
    </r>
    <r>
      <rPr>
        <sz val="10"/>
        <rFont val="Calibri"/>
        <family val="2"/>
        <scheme val="minor"/>
      </rPr>
      <t xml:space="preserve"> para acrescentar disjuntores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</si>
  <si>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QTE-ILUM-PASSARELA-S1-AU</t>
    </r>
    <r>
      <rPr>
        <sz val="10"/>
        <rFont val="Calibri"/>
        <family val="2"/>
        <scheme val="minor"/>
      </rPr>
      <t xml:space="preserve"> para acrescentar disjuntores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</si>
  <si>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QTE-ILUM-S1-B2</t>
    </r>
    <r>
      <rPr>
        <sz val="10"/>
        <rFont val="Calibri"/>
        <family val="2"/>
        <scheme val="minor"/>
      </rPr>
      <t xml:space="preserve"> para acrescentar disjuntores para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</si>
  <si>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QTE-ILUM-S1-B1</t>
    </r>
    <r>
      <rPr>
        <sz val="10"/>
        <rFont val="Calibri"/>
        <family val="2"/>
        <scheme val="minor"/>
      </rPr>
      <t xml:space="preserve"> para acrescentar disjuntores para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</si>
  <si>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QTN-AR-S1-B</t>
    </r>
    <r>
      <rPr>
        <sz val="10"/>
        <rFont val="Calibri"/>
        <family val="2"/>
        <scheme val="minor"/>
      </rPr>
      <t xml:space="preserve"> para acrescentar disjuntores para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</si>
  <si>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QDN-BLOCOAC</t>
    </r>
    <r>
      <rPr>
        <sz val="10"/>
        <rFont val="Calibri"/>
        <family val="2"/>
        <scheme val="minor"/>
      </rPr>
      <t xml:space="preserve"> para acrescentar disjuntores para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</si>
  <si>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QDE-ES-BLOCOB</t>
    </r>
    <r>
      <rPr>
        <sz val="10"/>
        <rFont val="Calibri"/>
        <family val="2"/>
        <scheme val="minor"/>
      </rPr>
      <t xml:space="preserve"> para acrescentar disjuntores para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</si>
  <si>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Suporte Honeywell 0-000-110-01 (SMB10). Pacote com 5 unidades cada.</t>
  </si>
  <si>
    <t>Suporte Honeywell 0-000-111-01 (SMB10C). Pacote com 5 unidades cada.</t>
  </si>
  <si>
    <t>AGETOP 070583 + cotação M.O.</t>
  </si>
  <si>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QTE-ILUM-TE-A</t>
    </r>
    <r>
      <rPr>
        <sz val="10"/>
        <rFont val="Calibri"/>
        <family val="2"/>
        <scheme val="minor"/>
      </rPr>
      <t xml:space="preserve"> para acrescentar disjuntores e contatores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</si>
  <si>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QTE-ILUM-TE-B2</t>
    </r>
    <r>
      <rPr>
        <sz val="10"/>
        <rFont val="Calibri"/>
        <family val="2"/>
        <scheme val="minor"/>
      </rPr>
      <t xml:space="preserve"> para acrescentar disjuntores e contatores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</si>
  <si>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 xml:space="preserve">Eletrocalha aço galvanizado em chapa galvanizada 22, perfurada, tipo "C", com tampa, dimensões 300mm x 200mm x 3000mm        </t>
  </si>
  <si>
    <t>Eletrocalha aço galvanizado em chapa galvanizada 22, perfurada, tipo "U", com tampa, dimensões 300mm x 100mm x 3000mm</t>
  </si>
  <si>
    <t>Caixa para central de alarme. Ref. Paradox</t>
  </si>
  <si>
    <t>Sensor de infra-vermelho de detecção de presença micro-ondas circular para teto (não pode ter apenas infravermelho). Filtro contra lâmpada fluorescente ajustável 50ou 60Hz. Elemento dual de detecção IVP. Recurso antimasking. Sensibilidade Ajustável em 2 níveis. Ref. Paradox PA-465 ou DG466BR.</t>
  </si>
  <si>
    <r>
      <rPr>
        <b/>
        <sz val="10"/>
        <rFont val="Calibri"/>
        <family val="2"/>
        <scheme val="minor"/>
      </rPr>
      <t>Ampliação</t>
    </r>
    <r>
      <rPr>
        <sz val="10"/>
        <rFont val="Calibri"/>
        <family val="2"/>
        <scheme val="minor"/>
      </rPr>
      <t xml:space="preserve"> in loco do painel</t>
    </r>
    <r>
      <rPr>
        <b/>
        <sz val="10"/>
        <rFont val="Calibri"/>
        <family val="2"/>
        <scheme val="minor"/>
      </rPr>
      <t xml:space="preserve"> QTN-CV</t>
    </r>
    <r>
      <rPr>
        <sz val="10"/>
        <rFont val="Calibri"/>
        <family val="2"/>
        <scheme val="minor"/>
      </rPr>
      <t xml:space="preserve"> para acrescentar disjuntores e/ou contatores 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</si>
  <si>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Porta bang-bang em madeira semi-oca (90 x 210 cm) (P6) - Restaurante</t>
  </si>
  <si>
    <t xml:space="preserve">Portão de alumínio veneziana 2 folhas (2,00x2,10m) </t>
  </si>
  <si>
    <r>
      <rPr>
        <b/>
        <sz val="10"/>
        <rFont val="Calibri"/>
        <family val="2"/>
        <scheme val="minor"/>
      </rPr>
      <t>Fornecimento de</t>
    </r>
    <r>
      <rPr>
        <sz val="10"/>
        <rFont val="Calibri"/>
        <family val="2"/>
        <scheme val="minor"/>
      </rPr>
      <t xml:space="preserve"> painel</t>
    </r>
    <r>
      <rPr>
        <b/>
        <sz val="10"/>
        <rFont val="Calibri"/>
        <family val="2"/>
        <scheme val="minor"/>
      </rPr>
      <t xml:space="preserve"> TTA QTN-CRE (conforme projeto elétrico) </t>
    </r>
    <r>
      <rPr>
        <sz val="10"/>
        <rFont val="Calibri"/>
        <family val="2"/>
        <scheme val="minor"/>
      </rPr>
      <t>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</si>
  <si>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r>
      <rPr>
        <b/>
        <sz val="10"/>
        <rFont val="Calibri"/>
        <family val="2"/>
        <scheme val="minor"/>
      </rPr>
      <t>Fornecimento de</t>
    </r>
    <r>
      <rPr>
        <sz val="10"/>
        <rFont val="Calibri"/>
        <family val="2"/>
        <scheme val="minor"/>
      </rPr>
      <t xml:space="preserve"> painel</t>
    </r>
    <r>
      <rPr>
        <b/>
        <sz val="10"/>
        <rFont val="Calibri"/>
        <family val="2"/>
        <scheme val="minor"/>
      </rPr>
      <t xml:space="preserve"> TTA QTN-ESPELHO-AGUA (conforme projeto elétrico) </t>
    </r>
    <r>
      <rPr>
        <sz val="10"/>
        <rFont val="Calibri"/>
        <family val="2"/>
        <scheme val="minor"/>
      </rPr>
      <t>com o fornecimento de mão de obra e kits para a alteração, conforme projeto elétrico atualizado. Painel TTA conforme norma IEC 60439-1,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</si>
  <si>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Portão de correr de alumínio duas folhas 600x250cm PT-4 (1 unidade) - Conselheiros</t>
  </si>
  <si>
    <t>Porta de abrir de alumínio veneziana 120x210cm PT-7 (3 unidades) - Lixo Refrigerado</t>
  </si>
  <si>
    <t>Janela máximo ar alumínio com vidro 100x70cm J-12 (1 unidade) - Lixo Refrigerado</t>
  </si>
  <si>
    <t>AGETOP 071886</t>
  </si>
  <si>
    <t>Patch cord UTP-4P Cat. 6 2m (somente M.O.)</t>
  </si>
  <si>
    <r>
      <rPr>
        <b/>
        <sz val="12"/>
        <color theme="1"/>
        <rFont val="Calibri"/>
        <family val="2"/>
        <scheme val="minor"/>
      </rPr>
      <t xml:space="preserve">NOTAS: </t>
    </r>
    <r>
      <rPr>
        <sz val="12"/>
        <color theme="1"/>
        <rFont val="Calibri"/>
        <family val="2"/>
        <scheme val="minor"/>
      </rPr>
      <t xml:space="preserve">
</t>
    </r>
    <r>
      <rPr>
        <b/>
        <sz val="12"/>
        <color theme="1"/>
        <rFont val="Calibri"/>
        <family val="2"/>
        <scheme val="minor"/>
      </rPr>
      <t xml:space="preserve">1) </t>
    </r>
    <r>
      <rPr>
        <sz val="12"/>
        <color theme="1"/>
        <rFont val="Calibri"/>
        <family val="2"/>
        <scheme val="minor"/>
      </rPr>
      <t xml:space="preserve">Foram utilizadas tabelas de referência da AGETOP e SINAPI desoneradas da contribuição patronal previdenciária sobre a  folha de pagamento de empregados e contribuições individuais (20%), a qual foi substituída pela nova Contribuição Previdenciária sobre a Receita Bruta (CPRB) substitutiva.
</t>
    </r>
    <r>
      <rPr>
        <b/>
        <sz val="12"/>
        <color theme="1"/>
        <rFont val="Calibri"/>
        <family val="2"/>
        <scheme val="minor"/>
      </rPr>
      <t>2)</t>
    </r>
    <r>
      <rPr>
        <sz val="12"/>
        <color theme="1"/>
        <rFont val="Calibri"/>
        <family val="2"/>
        <scheme val="minor"/>
      </rPr>
      <t xml:space="preserve"> A fórmula para estipulação da taxa de BDI estimado está de acordo com o Acórdão TCU n° 2.622/2013-TCU-Plenário.</t>
    </r>
  </si>
  <si>
    <t>8.4.4</t>
  </si>
  <si>
    <t>8.4.5</t>
  </si>
  <si>
    <t>8.4.6</t>
  </si>
  <si>
    <t>11.4</t>
  </si>
  <si>
    <t>11.5</t>
  </si>
  <si>
    <t>11.6</t>
  </si>
  <si>
    <t>LETREIROS</t>
  </si>
  <si>
    <r>
      <t>Confecção e instalação  de um conjunto de letras tipo caixa formando os dizeres "</t>
    </r>
    <r>
      <rPr>
        <b/>
        <sz val="10"/>
        <rFont val="Calibri"/>
        <family val="2"/>
        <scheme val="minor"/>
      </rPr>
      <t>TRIBUNAL DE CONTAS DO ESTADO DE GOIÁS</t>
    </r>
    <r>
      <rPr>
        <sz val="10"/>
        <rFont val="Calibri"/>
        <family val="2"/>
        <scheme val="minor"/>
      </rPr>
      <t>" (31 letras) em chapa de aço galvanizado com tratamento anticorrosivo e acabamento em pintura automotiva. Deverão ser instalados no brise com fechamento no fundo com o mesmo material e mesmo acabamento. Cada letra deve ter altura de</t>
    </r>
    <r>
      <rPr>
        <b/>
        <sz val="10"/>
        <rFont val="Calibri"/>
        <family val="2"/>
        <scheme val="minor"/>
      </rPr>
      <t xml:space="preserve"> 600 mm</t>
    </r>
    <r>
      <rPr>
        <sz val="10"/>
        <rFont val="Calibri"/>
        <family val="2"/>
        <scheme val="minor"/>
      </rPr>
      <t>.</t>
    </r>
  </si>
  <si>
    <r>
      <rPr>
        <b/>
        <sz val="10"/>
        <rFont val="Calibri"/>
        <family val="2"/>
        <scheme val="minor"/>
      </rPr>
      <t>Fornecimento de</t>
    </r>
    <r>
      <rPr>
        <sz val="10"/>
        <rFont val="Calibri"/>
        <family val="2"/>
        <scheme val="minor"/>
      </rPr>
      <t xml:space="preserve"> painel</t>
    </r>
    <r>
      <rPr>
        <b/>
        <sz val="10"/>
        <rFont val="Calibri"/>
        <family val="2"/>
        <scheme val="minor"/>
      </rPr>
      <t xml:space="preserve">  QTE-ODONTO-TE-B2 (conforme projeto elétrico) </t>
    </r>
    <r>
      <rPr>
        <sz val="10"/>
        <rFont val="Calibri"/>
        <family val="2"/>
        <scheme val="minor"/>
      </rPr>
      <t>com o fornecimento de mão de obra e kits para a alteração, conforme projeto elétrico atualizado. Painel montado, contendo todos os dispostivos de proteção elétrica como disjuntores, supressores de surtos, plaquetas de identificação, barramentos e todos acessórios. O layout eletromecânico deve ter prévia autorização formal da fiscalização. Ref. Siemens, ABB ou Schneider Eletric.</t>
    </r>
  </si>
  <si>
    <t>Pintura acrílica em teto</t>
  </si>
  <si>
    <t>Pintura texturizada (paredes externas)</t>
  </si>
  <si>
    <t>Emassamento base de PVA duas demãos (teto)</t>
  </si>
  <si>
    <t>Paver cinza 4cm na calçada externa e implantação</t>
  </si>
  <si>
    <t>Escada tipo marinheiro sem guarda corpo padrão AGETOP (6 unidades) h &lt;= 3m</t>
  </si>
  <si>
    <t>AGETOP 180703</t>
  </si>
  <si>
    <t>Pintura estrutura metálica esmalte  - 2 demãos (escadas galeria e reservatórios)</t>
  </si>
  <si>
    <t>Pintura PVA Latex 2 demãos sem selador (forro)</t>
  </si>
  <si>
    <t>Fechamento em gesso acartonado da pele de vidro/paredes</t>
  </si>
  <si>
    <t>Fechamento forro/pele de vidro em gesso acartonado interno superior</t>
  </si>
  <si>
    <t>Fechamento de pilares Junta "B" em gesso acartonado RU</t>
  </si>
  <si>
    <t>Fechamento vertical em gesso acartonado da pele vidro/paredes</t>
  </si>
  <si>
    <t>mxmês</t>
  </si>
  <si>
    <t>Forro Gesso acartonado duplo - 12,5 mm com lã de vidro - Mini Auditório</t>
  </si>
  <si>
    <t>Espuma acústica 50 mm 62,5 x 62,5 cm - Mini Auditório</t>
  </si>
  <si>
    <t>Tratamento acústico para passagens de calhas eletricas e dutos de ar condicionado</t>
  </si>
  <si>
    <t>Janela acústica basculante (2,00 x 1,00)</t>
  </si>
  <si>
    <t>Tratamento acústico para passagens de dutos de ar condicionado</t>
  </si>
  <si>
    <t>Plataforma aérea de trabalho de lança ou tesoura a diesel (girafinha) com altura aproximada de 25m</t>
  </si>
  <si>
    <t>Caixa alvenaria para torneira jardim</t>
  </si>
  <si>
    <t>Torneira de jardim com bico para mangueira cromado. Ref. Deca Max 1153</t>
  </si>
  <si>
    <t>Cerâmica cecafi 45x45 cm, cor conforme projeto</t>
  </si>
  <si>
    <t>Porta de alumínio veneziana anodizado fumê 1,20 x 2,10 m (3 unidades)</t>
  </si>
  <si>
    <t>Escada metálica de acesso ao reservatório de combustível, pintada esmalte metálico, conforme projeto executivo.</t>
  </si>
  <si>
    <t>AGETOP 261002</t>
  </si>
  <si>
    <t>Pintura epóxi de estrutura metálica 3 demãos</t>
  </si>
  <si>
    <t>Arremates forros e pilaretes</t>
  </si>
  <si>
    <t>Alvenaria bloco concreto 9x14x29cm</t>
  </si>
  <si>
    <t>SINAPI 73998/003</t>
  </si>
  <si>
    <t>AGETOP 051030</t>
  </si>
  <si>
    <t>Concreto estrutural Fck=25 Mpa (preparo com betoneira e transporte manual)</t>
  </si>
  <si>
    <t>Aço CA-50 6,3mm</t>
  </si>
  <si>
    <t>Aço CA-60 5,0mm</t>
  </si>
  <si>
    <t>Fita de LED Branco, Rolo 5m, 300 LEDs, controlador e fonte inclusos</t>
  </si>
  <si>
    <t>Caixa de alumínio 4x4" para piso</t>
  </si>
  <si>
    <t>Espelho 4x4 para energia com tampa basculante, latão escovado. Ref. Valemam VL4.50.1</t>
  </si>
  <si>
    <t>Painel em vidro temperado duplo incolor 10mm com película jateada impressa letra em PVC espessura 5mm pintado cor cinza médio aplicada com fita incolor dupla face 3m fina</t>
  </si>
  <si>
    <t>15.4</t>
  </si>
  <si>
    <t>Caixa metálica octogonal</t>
  </si>
  <si>
    <t>AGETOP 070682</t>
  </si>
  <si>
    <t>Fio isolado PVC 750V 2,5mm²</t>
  </si>
  <si>
    <t xml:space="preserve">Estrutura metálica em perfil enrijerido  e metalon 20x20cm e 10x15cm #16 </t>
  </si>
  <si>
    <t>Revestimento mármore branco moura, acabamento meia esquadria</t>
  </si>
  <si>
    <t>Alvenaria de tijolo furado 1/2 vez - Peitoril e  fechamento na sala mini-auditório</t>
  </si>
  <si>
    <t>Chapisco comum - Peitoril e fechamento na sala mini-auditório</t>
  </si>
  <si>
    <t>Reboco Paulista - Peitoril e fechamento na sala mini-auditório</t>
  </si>
  <si>
    <t>11.7</t>
  </si>
  <si>
    <t>11.8</t>
  </si>
  <si>
    <t>11.9</t>
  </si>
  <si>
    <t>11.10</t>
  </si>
  <si>
    <t>11.11</t>
  </si>
  <si>
    <t>11.12</t>
  </si>
  <si>
    <t>11.1.1</t>
  </si>
  <si>
    <t>11.1.2</t>
  </si>
  <si>
    <t>11.2.1</t>
  </si>
  <si>
    <t>11.2.2</t>
  </si>
  <si>
    <t>11.3.1</t>
  </si>
  <si>
    <t>11.3.2</t>
  </si>
  <si>
    <t>11.3.3</t>
  </si>
  <si>
    <t>11.4.1</t>
  </si>
  <si>
    <t>11.4.2</t>
  </si>
  <si>
    <t>11.4.3</t>
  </si>
  <si>
    <t>11.4.4</t>
  </si>
  <si>
    <t>5ª MÊS</t>
  </si>
  <si>
    <t>6ª MÊS</t>
  </si>
  <si>
    <r>
      <t xml:space="preserve">Mastro para bandeira </t>
    </r>
    <r>
      <rPr>
        <sz val="10"/>
        <rFont val="Calibri"/>
        <family val="2"/>
      </rPr>
      <t>Ø</t>
    </r>
    <r>
      <rPr>
        <sz val="10"/>
        <rFont val="Calibri"/>
        <family val="2"/>
        <scheme val="minor"/>
      </rPr>
      <t>3" alturas de 11,00 m e 10,00 m conforme projeto</t>
    </r>
  </si>
  <si>
    <t>ud</t>
  </si>
  <si>
    <t>11.13</t>
  </si>
  <si>
    <t>11.1.3</t>
  </si>
  <si>
    <t>11.1.4</t>
  </si>
  <si>
    <t>11.1.5</t>
  </si>
  <si>
    <t>11.1.6</t>
  </si>
  <si>
    <t>11.1.7</t>
  </si>
  <si>
    <t>Ligação da canaleta ao PV mais próximo em PVC 150 mm</t>
  </si>
  <si>
    <t>Escavação mecânica de valas</t>
  </si>
  <si>
    <t>Reaterro compactado com sapo</t>
  </si>
  <si>
    <t>Recuperação do asfalto</t>
  </si>
  <si>
    <t>Lastro de concreto</t>
  </si>
  <si>
    <t>Corte de alvenaria</t>
  </si>
  <si>
    <t>Requadração das bocas</t>
  </si>
  <si>
    <t>Tampas de chapa de aço</t>
  </si>
  <si>
    <t>Reboco interno</t>
  </si>
  <si>
    <t>Acréscimo de caixa de passagem elétrica (Praça)</t>
  </si>
  <si>
    <t>Uniformização de altura das caixas de inspeção (reservatório enterrado)</t>
  </si>
  <si>
    <t>Canaleta com grelha para escoamento águas pluviais (estacionamento)</t>
  </si>
  <si>
    <t>Tabica em perfil "U" de alumínio sob pele de vidro do Plenário</t>
  </si>
  <si>
    <t>11.14</t>
  </si>
  <si>
    <t>11.15</t>
  </si>
  <si>
    <t>Válvula metálica para pia</t>
  </si>
  <si>
    <t>12.2.3</t>
  </si>
  <si>
    <t>Plantio de grama batatais placa com M.O. irrig. adubo ter. veg.</t>
  </si>
  <si>
    <t>AGETOP 270207</t>
  </si>
  <si>
    <t>TOTAL ACUMULADO POR MÊS</t>
  </si>
  <si>
    <t>AGETOP 020200</t>
  </si>
  <si>
    <t>AGETOP 021601</t>
  </si>
  <si>
    <t>Ato Administrativo nº 003/2014 - CREA-GO</t>
  </si>
  <si>
    <t>Placa de obra padrão AGETOP (TCE e CREA-GO)</t>
  </si>
  <si>
    <t>12.5</t>
  </si>
  <si>
    <t>PRAD</t>
  </si>
  <si>
    <t>Abertura de cava 60x60x60cm com adubação e plantio de folhagem, arbusto, árvore ou palmeira com h = 0,5 a 0,70m - excluso o custo de arquisição da muda</t>
  </si>
  <si>
    <t>AGETOP 270211</t>
  </si>
  <si>
    <t>Plantio de muda para reflorestamento h = 0,5 a 0,70m</t>
  </si>
  <si>
    <t>SINAPI 00000358</t>
  </si>
  <si>
    <t>SINAPI 00000244</t>
  </si>
  <si>
    <t>AGETOP 071887</t>
  </si>
  <si>
    <t>DIVERSOS GERAIS</t>
  </si>
  <si>
    <r>
      <t xml:space="preserve">Limpeza final e tratamento especializados de piso </t>
    </r>
    <r>
      <rPr>
        <b/>
        <sz val="10"/>
        <rFont val="Calibri"/>
        <family val="2"/>
        <scheme val="minor"/>
      </rPr>
      <t>granito, porcelanato ou cerâmica</t>
    </r>
    <r>
      <rPr>
        <sz val="10"/>
        <rFont val="Calibri"/>
        <family val="2"/>
        <scheme val="minor"/>
      </rPr>
      <t xml:space="preserve"> especializados com uso de máquinas, ferramentas e equipamentos, incluso mão de obra necessária</t>
    </r>
  </si>
  <si>
    <t>Pintura de faixas das garagens com tinta reflexiva em asfalto</t>
  </si>
  <si>
    <t>Pintura de faixas das garagens com tinta epoxi em concreto</t>
  </si>
  <si>
    <r>
      <t xml:space="preserve">Pintura de sinalização em asfalto com tinta reflexiva - símbolo </t>
    </r>
    <r>
      <rPr>
        <b/>
        <sz val="10"/>
        <color theme="1"/>
        <rFont val="Calibri"/>
        <family val="2"/>
        <scheme val="minor"/>
      </rPr>
      <t>PNE + listas</t>
    </r>
  </si>
  <si>
    <t>Pintura de sinalização das garagens com tinta epoxi em concreto - símbolo PNE + listas</t>
  </si>
  <si>
    <r>
      <t xml:space="preserve">Limpeza final e tratamento especializados de piso </t>
    </r>
    <r>
      <rPr>
        <b/>
        <sz val="10"/>
        <rFont val="Calibri"/>
        <family val="2"/>
        <scheme val="minor"/>
      </rPr>
      <t>intertravado (paver)</t>
    </r>
    <r>
      <rPr>
        <sz val="10"/>
        <rFont val="Calibri"/>
        <family val="2"/>
        <scheme val="minor"/>
      </rPr>
      <t xml:space="preserve"> com uso de máquinas, ferramentas e equipamentos, incluso mão de obra necessária</t>
    </r>
  </si>
  <si>
    <t>Encarregado mecânico</t>
  </si>
  <si>
    <t>Engenheiro mecânico residente</t>
  </si>
  <si>
    <t>Técnico de segurança do trabalho</t>
  </si>
  <si>
    <t>Refeição e café da manhã</t>
  </si>
  <si>
    <t>Engenheiro coordenador</t>
  </si>
  <si>
    <t>Engenheiro civil  (residente)</t>
  </si>
  <si>
    <t>Engenheiro eletricista (residente)</t>
  </si>
  <si>
    <t>Mestre de obras</t>
  </si>
  <si>
    <t>Lançamento de cabo de aço 10mm² acima do forro e entre nervuras das cubetas para reforçar a sustenção da tela de projeção do plenário</t>
  </si>
  <si>
    <t>Furação e acabamento do forro de gesso acartonado duplo do auditório, plenário e salas de áudio e vídeo devido ao lançamento de cabos correlacionados ao áudio e vídeo, transmissão de vídeo e cabo de reforço de sustentação da tela de projeção do plenário (0,4x0,4m)</t>
  </si>
  <si>
    <t>Instalação de quatro mão francesas acima do forro no palco do plenário (material fornecido pelo TCE-GO)</t>
  </si>
  <si>
    <t>Recomposição de piso (cerâmica, regularização e manta asfáltica)  para cabo de aço da tela de projeção do plenário</t>
  </si>
  <si>
    <t>Automação da iluminação predial (interna e externa)</t>
  </si>
  <si>
    <t>Eletroduto corrugado blindado 1" com fita de aço galvanizado</t>
  </si>
  <si>
    <t>Cotação e AGETOP 071195</t>
  </si>
  <si>
    <t>Bucha de alumínio para eletroduto 1"</t>
  </si>
  <si>
    <t>Conector alumínio Unidut 1"</t>
  </si>
  <si>
    <t>Eletroduto corrugado PEAD 100mm (c/ guia)</t>
  </si>
  <si>
    <t>Cordoalha de cobre nu 10mm²</t>
  </si>
  <si>
    <t>AGETOP 070540</t>
  </si>
  <si>
    <t>ALARME E SEGURANÇA PREDIAL</t>
  </si>
  <si>
    <t>12.6</t>
  </si>
  <si>
    <t>LIMPEZA FINAL</t>
  </si>
  <si>
    <t>Sinalização</t>
  </si>
  <si>
    <t>Emassamento com massa acrílica em paredes de gesso acartonado</t>
  </si>
  <si>
    <t>Pintura acrílica interna sem emassamento 2 demãos sem selador</t>
  </si>
  <si>
    <t>Pintura acrílica interna sem emassamento 3 demãos com selador (subsolos, passarela e foyer)</t>
  </si>
  <si>
    <t>Emassamento com massa PVA em parede ou forro - duas demãos (passarela, subsolos e foyer)</t>
  </si>
  <si>
    <t>12.7</t>
  </si>
  <si>
    <t>Pintura de sinalização de vagas de garagem com tinta epoxi em concreto</t>
  </si>
  <si>
    <t>Portão de correr (6,70x2,03m)</t>
  </si>
  <si>
    <t>Escavação manual de valas</t>
  </si>
  <si>
    <t>Revestimento interno de canaleta cimentado liso</t>
  </si>
  <si>
    <t>Defensa metálica (h=0,70m) (estacionamento - taludes)</t>
  </si>
  <si>
    <t>1.3</t>
  </si>
  <si>
    <t>1.4</t>
  </si>
  <si>
    <t>1.5</t>
  </si>
  <si>
    <t>1.6</t>
  </si>
  <si>
    <t>1.7</t>
  </si>
  <si>
    <t>1.8</t>
  </si>
  <si>
    <t>1.9</t>
  </si>
  <si>
    <t>2.4</t>
  </si>
  <si>
    <t>5.2.4</t>
  </si>
  <si>
    <t>5.2.5</t>
  </si>
  <si>
    <t>5.2.6</t>
  </si>
  <si>
    <t>5.2.7</t>
  </si>
  <si>
    <t>5.2.8</t>
  </si>
  <si>
    <t>5.2.9</t>
  </si>
  <si>
    <t>Pintura texturizada desempenada com selador acrílico</t>
  </si>
  <si>
    <t>Redutor de pressão - floreiras</t>
  </si>
  <si>
    <t>Regulador de pressão 21MCA RP4 30 PSI 3/4"</t>
  </si>
  <si>
    <t>Caixa de válvula 6"</t>
  </si>
  <si>
    <t>Adaptador 25 x 3/4"</t>
  </si>
  <si>
    <t>Joelho soldável 25mm 90°</t>
  </si>
  <si>
    <t>Luva 25mm</t>
  </si>
  <si>
    <t>Veda Rosca</t>
  </si>
  <si>
    <t>Adesivo PVC 850G</t>
  </si>
  <si>
    <t>Solução limpadora 1 litro</t>
  </si>
  <si>
    <t>Estopa branca 150G</t>
  </si>
  <si>
    <t>5.3.6</t>
  </si>
  <si>
    <t>5.3.7</t>
  </si>
  <si>
    <t>Irrigação - calçada e área do canteiro de obras</t>
  </si>
  <si>
    <t>Aspersor PS 10A</t>
  </si>
  <si>
    <t>Aspersor PS 12A</t>
  </si>
  <si>
    <t>Aspersor PS 15A</t>
  </si>
  <si>
    <t>Aspersor PS 17A</t>
  </si>
  <si>
    <t>Bocal 8A</t>
  </si>
  <si>
    <t>Bocal SS530</t>
  </si>
  <si>
    <t>Corpo aspersor</t>
  </si>
  <si>
    <t>Aspersor Rotor PGJ</t>
  </si>
  <si>
    <t>Aspersor Rotor PGP</t>
  </si>
  <si>
    <t>Cotovelo Hunter 1/2"</t>
  </si>
  <si>
    <t>Cotovelo Hunter 3/4"</t>
  </si>
  <si>
    <t>Válvula solenoide 1.1/2"</t>
  </si>
  <si>
    <t>Decodificador Dual 01</t>
  </si>
  <si>
    <t>Decodificador Dual 02</t>
  </si>
  <si>
    <t>Cabo laranja AWG 14/2 Hunter</t>
  </si>
  <si>
    <t>mt</t>
  </si>
  <si>
    <t>Adaptador PVC IRR 50 x 11/2"</t>
  </si>
  <si>
    <t>Tubo PVC IRR Sold. 75mm PN80</t>
  </si>
  <si>
    <t>Tubo PVC IRR Sold. 35mm PN40</t>
  </si>
  <si>
    <t>Tubo PVC IRR Sold. 50mm PN80</t>
  </si>
  <si>
    <t>Tubo polietileno 16mm</t>
  </si>
  <si>
    <t>Cap PVC IRR Sold. 35mm</t>
  </si>
  <si>
    <t>TE Sold. LR 75 x 1.1/2"</t>
  </si>
  <si>
    <t>TE Sold. LR 50 x 3/4"</t>
  </si>
  <si>
    <t>TE Sold. LR 35 x 3/4"</t>
  </si>
  <si>
    <t>Porta automática microgalvanizada fechada de 3,65x1,30 com rolo (Lanchonete)</t>
  </si>
  <si>
    <t>Janela de correr MDF cinza cristal com tranca- Serv. A.D.D RH e Material e Patrimônio</t>
  </si>
  <si>
    <t>Guichê em vidro temperado 8mm fumê de correr - Recepção Gerência Documental</t>
  </si>
  <si>
    <t xml:space="preserve">Guichê em vidro temperado 8mm incolor fixo - Remessas Postal e Serv. A.D.D RH </t>
  </si>
  <si>
    <t xml:space="preserve">Instalação de luminária Itaim Bartyra 2x26W fornecida pelo TCE-GO em forro </t>
  </si>
  <si>
    <t>Revestimento em Granito Branco Siena das muretas das floreiras do Átrio</t>
  </si>
  <si>
    <t>Corte no Mármore para encaixe dos painéis de vidro</t>
  </si>
  <si>
    <t>Painel de ACM (Alumínio Composto Material) - 4mm - 125 x 50 cm, incluindo subestrutura composta de perfis de alumínio e acessórios, rejuntamento e acabamento final</t>
  </si>
  <si>
    <t>Bucha red. 1.1/2" x 3/4"</t>
  </si>
  <si>
    <t>TE PVC IRR Sold. 75 x 50mm</t>
  </si>
  <si>
    <t>TE PVC IRR Sold. 75 mm</t>
  </si>
  <si>
    <t>TE PVC IRR Sold. 50 mm</t>
  </si>
  <si>
    <t>TE PVC IRR Sold. 35 mm</t>
  </si>
  <si>
    <t>Curva Sold. 75mm 90°</t>
  </si>
  <si>
    <t>Curva Sold. 75mm 45°</t>
  </si>
  <si>
    <t>Curva Sold. 50mm 90°</t>
  </si>
  <si>
    <t>Curva Sold. 50mm 45°</t>
  </si>
  <si>
    <t>Curva Sold. 35mm 90°</t>
  </si>
  <si>
    <t>Curva Sold. 35mm 45°</t>
  </si>
  <si>
    <t>Luva PVC IRR Sold. Red 75 x 50 mm</t>
  </si>
  <si>
    <t>Luva PVC IRR Sold. Red 50 x 35 mm</t>
  </si>
  <si>
    <t>Luva PVC IRR Sold. 75mm</t>
  </si>
  <si>
    <t>Luva PVC IRR Sold. 50mm</t>
  </si>
  <si>
    <t>Luva PVC IRR Sold. 35mm</t>
  </si>
  <si>
    <t>Fita veda rosca</t>
  </si>
  <si>
    <t>Fita isolante</t>
  </si>
  <si>
    <t>Adesivo 850g</t>
  </si>
  <si>
    <t>Estopa branca</t>
  </si>
  <si>
    <t>Sensor de umidade com acessórios de instalação. Ref. Hunter</t>
  </si>
  <si>
    <t>Paver vermelho 4cm na calçada externa e implantação</t>
  </si>
  <si>
    <t>Meio fio de concreto pré moldado liso</t>
  </si>
  <si>
    <t>Bocal LCS</t>
  </si>
  <si>
    <t>Bocal RCS</t>
  </si>
  <si>
    <t>Cotovelo. Ref. Hunter 1/2"</t>
  </si>
  <si>
    <t>Cotovelo. Ref. Hunter 3/4"</t>
  </si>
  <si>
    <t>Programador NODE 100</t>
  </si>
  <si>
    <t>Válvula solenoide 1"</t>
  </si>
  <si>
    <t>Tubo PVC IRR Sold. 25mm PN60</t>
  </si>
  <si>
    <t>Te PVC Irr. Sold. 75 x 50mm</t>
  </si>
  <si>
    <t>Te PVC Irr. Sold. 75 mm</t>
  </si>
  <si>
    <t>Te PVC Irr. Sold. 50 mm</t>
  </si>
  <si>
    <t>Te PVC Irr. Sold. 35 mm</t>
  </si>
  <si>
    <t>Te PVC Irr. Sold. 25 mm</t>
  </si>
  <si>
    <t>Curva sold. 75mm 90°</t>
  </si>
  <si>
    <t>Tratamento com produto selante acrílico (Galão Akfix 605 BCO, Bautech 10cmx5m e Marithan Grey)</t>
  </si>
  <si>
    <t>Recuperação de cimentado</t>
  </si>
  <si>
    <t>AGETOP 220201</t>
  </si>
  <si>
    <t>Cotação mercado + AGETOP 261002</t>
  </si>
  <si>
    <t>Referência AGETOP 261002</t>
  </si>
  <si>
    <t>Preparo com betoneira e transporte manual de concreto Fck=30 Mpa</t>
  </si>
  <si>
    <t>AGETOP 051029</t>
  </si>
  <si>
    <t>AGETOP 060201</t>
  </si>
  <si>
    <t>Aço CA-50A - 6,3 mm (1/4") - (obras civis)</t>
  </si>
  <si>
    <t>Controle de Acesso (3 unidades em concreto armado)</t>
  </si>
  <si>
    <t>Polimento com helicoptero</t>
  </si>
  <si>
    <t>Pintura acrílica com faixa de segurança em pilares de garagem</t>
  </si>
  <si>
    <t>Pintura de sinalização vagas reservadas 2° subsolo</t>
  </si>
  <si>
    <r>
      <t xml:space="preserve">Pintura de sinalização das garagens com tinta epoxi em concreto - </t>
    </r>
    <r>
      <rPr>
        <b/>
        <sz val="10"/>
        <color theme="1"/>
        <rFont val="Calibri"/>
        <family val="2"/>
        <scheme val="minor"/>
      </rPr>
      <t>IDOSOS  e Gestantes</t>
    </r>
  </si>
  <si>
    <r>
      <t xml:space="preserve">Pintura de sinalização em asfalto com tinta reflexiva - </t>
    </r>
    <r>
      <rPr>
        <b/>
        <sz val="10"/>
        <color theme="1"/>
        <rFont val="Calibri"/>
        <family val="2"/>
        <scheme val="minor"/>
      </rPr>
      <t>IDOSOS e Gestantes</t>
    </r>
  </si>
  <si>
    <t>Curva sold. 75mm 45°</t>
  </si>
  <si>
    <t>Curva sold. 50mm 90°</t>
  </si>
  <si>
    <t>Curva sold. 50mm 45°</t>
  </si>
  <si>
    <t>Curva sold. 35mm 90°</t>
  </si>
  <si>
    <t>Curva sold. 35mm 45°</t>
  </si>
  <si>
    <t>Curva sold. 25mm 90°</t>
  </si>
  <si>
    <t>Curva sold. 25mm 45°</t>
  </si>
  <si>
    <t>Luva PVC Irr. Sold. Red 75x50mm</t>
  </si>
  <si>
    <t>Luva PVC Irr. Sold. Red 50x35mm</t>
  </si>
  <si>
    <t>Luva PVC Irr. Sold. 75mm</t>
  </si>
  <si>
    <t>Luva PVC Irr. Sold. 50mm</t>
  </si>
  <si>
    <t>Luva PVC Irr. Sold. 35mm</t>
  </si>
  <si>
    <t>Luva PVC Irr. Sold. 25mm</t>
  </si>
  <si>
    <t>ACESSIBILIDADE</t>
  </si>
  <si>
    <t>Piso tátil de alerta poliester</t>
  </si>
  <si>
    <t>Piso tátil direcional poliester</t>
  </si>
  <si>
    <t>Sinalização Visual de Degraus</t>
  </si>
  <si>
    <t>Sinalização Visual de Degraus (Escada Metálica Atrio)</t>
  </si>
  <si>
    <t>Barra de apoio bacia sanitária 80cm</t>
  </si>
  <si>
    <t xml:space="preserve">Barra de apoio lavatório U aço inox </t>
  </si>
  <si>
    <t>Barra de apoio chuveiro 60cm</t>
  </si>
  <si>
    <t xml:space="preserve">Barra de porta para puxar 80cm </t>
  </si>
  <si>
    <t>Placa de estacionamento Def Físico c/ poste</t>
  </si>
  <si>
    <t>Placa de estacionamento Idoso c/ poste</t>
  </si>
  <si>
    <t>Placa de estacionamento Gestante c/ poste</t>
  </si>
  <si>
    <t>Protetor de porta Alumínio</t>
  </si>
  <si>
    <t>Dispositivo de emergência (sem fio)</t>
  </si>
  <si>
    <t>INSTALAÇÕES DE AR CONDICIONADO</t>
  </si>
  <si>
    <t>Inversor de frequência trifásico 10 /7,5 HP, com controle vetorial de fluxo. Ref. Allen Bradley 753, 20F11ND014AA0NNNNN</t>
  </si>
  <si>
    <t>Inversor de frequência trifásico 15 /10 HP, com controle vetorial de fluxo. Ref. Allen Bradley 753, 20F11ND022AA0NNNNN</t>
  </si>
  <si>
    <t>Interface de operação IHM LCD, teclado numérico para o inversor trifásico. Ref. Allen Bradley 20HIMA6</t>
  </si>
  <si>
    <t>Módulo de comunicação Dual-Port Ethernet/IP. Ref. Allen Bradley 20750ENETR</t>
  </si>
  <si>
    <t>Painel elétrico para instalação dos inversores 800x800x300mm, com dispositivos de proteção, DPS, barramentos, canaletas e acessórios de fixação (dois inversores serão instalados em apenas um painel)</t>
  </si>
  <si>
    <t>vj</t>
  </si>
  <si>
    <t>Acessórios e equipamentos para interligação dos inversores e as bombas elétricas</t>
  </si>
  <si>
    <t>7.1.1</t>
  </si>
  <si>
    <t>7.2.1</t>
  </si>
  <si>
    <t>7.3.1</t>
  </si>
  <si>
    <t>9.5</t>
  </si>
  <si>
    <t>9.6</t>
  </si>
  <si>
    <t>9.7</t>
  </si>
  <si>
    <t>9.8</t>
  </si>
  <si>
    <t>9.9</t>
  </si>
  <si>
    <t>9.10</t>
  </si>
  <si>
    <t>9.11</t>
  </si>
  <si>
    <t>9.5.1</t>
  </si>
  <si>
    <t>9.5.2</t>
  </si>
  <si>
    <t>9.6.1</t>
  </si>
  <si>
    <t>9.6.2</t>
  </si>
  <si>
    <t>9.6.3</t>
  </si>
  <si>
    <t>9.6.4</t>
  </si>
  <si>
    <t>9.7.1</t>
  </si>
  <si>
    <t>9.7.2</t>
  </si>
  <si>
    <t>9.7.3</t>
  </si>
  <si>
    <t>9.8.1</t>
  </si>
  <si>
    <t>9.9.1</t>
  </si>
  <si>
    <t>9.9.2</t>
  </si>
  <si>
    <t>9.9.3</t>
  </si>
  <si>
    <t>9.9.4</t>
  </si>
  <si>
    <t>9.9.5</t>
  </si>
  <si>
    <t>9.9.6</t>
  </si>
  <si>
    <t>9.9.7</t>
  </si>
  <si>
    <t>9.9.8</t>
  </si>
  <si>
    <t>9.9.9</t>
  </si>
  <si>
    <t>9.9.10</t>
  </si>
  <si>
    <t>9.9.11</t>
  </si>
  <si>
    <t>9.9.12</t>
  </si>
  <si>
    <t>9.9.13</t>
  </si>
  <si>
    <t>9.9.14</t>
  </si>
  <si>
    <t>9.9.15</t>
  </si>
  <si>
    <t>9.9.16</t>
  </si>
  <si>
    <t>9.10.1</t>
  </si>
  <si>
    <t>9.11.1</t>
  </si>
  <si>
    <t>9.11.2</t>
  </si>
  <si>
    <t>10.1.1</t>
  </si>
  <si>
    <t>10.1.2</t>
  </si>
  <si>
    <t>10.1.3</t>
  </si>
  <si>
    <t>10.1.4</t>
  </si>
  <si>
    <t>10.1.5</t>
  </si>
  <si>
    <t>10.1.6</t>
  </si>
  <si>
    <t>10.1.7</t>
  </si>
  <si>
    <t>10.1.8</t>
  </si>
  <si>
    <t>10.1.9</t>
  </si>
  <si>
    <t>10.1.10</t>
  </si>
  <si>
    <t>10.1.11</t>
  </si>
  <si>
    <t>10.1.12</t>
  </si>
  <si>
    <t>10.1.13</t>
  </si>
  <si>
    <t>10.1.14</t>
  </si>
  <si>
    <t>10.1.15</t>
  </si>
  <si>
    <t>10.1.16</t>
  </si>
  <si>
    <t>10.1.17</t>
  </si>
  <si>
    <t>10.1.18</t>
  </si>
  <si>
    <t>10.1.19</t>
  </si>
  <si>
    <t>10.1.20</t>
  </si>
  <si>
    <t>10.2.1</t>
  </si>
  <si>
    <t>10.2.2</t>
  </si>
  <si>
    <t>10.2.3</t>
  </si>
  <si>
    <t>10.2.4</t>
  </si>
  <si>
    <t>10.2.5</t>
  </si>
  <si>
    <t>10.2.6</t>
  </si>
  <si>
    <t>10.2.7</t>
  </si>
  <si>
    <t>10.2.8</t>
  </si>
  <si>
    <t>10.2.9</t>
  </si>
  <si>
    <t>10.2.10</t>
  </si>
  <si>
    <t>10.2.11</t>
  </si>
  <si>
    <t>10.2.12</t>
  </si>
  <si>
    <t>10.2.13</t>
  </si>
  <si>
    <t>10.2.14</t>
  </si>
  <si>
    <t>10.2.15</t>
  </si>
  <si>
    <t>10.2.16</t>
  </si>
  <si>
    <t>10.2.17</t>
  </si>
  <si>
    <t>10.2.18</t>
  </si>
  <si>
    <t>10.2.19</t>
  </si>
  <si>
    <t>10.2.20</t>
  </si>
  <si>
    <t>10.2.21</t>
  </si>
  <si>
    <t>10.2.22</t>
  </si>
  <si>
    <t>10.2.23</t>
  </si>
  <si>
    <t>10.2.24</t>
  </si>
  <si>
    <t>10.2.25</t>
  </si>
  <si>
    <t>10.3.1</t>
  </si>
  <si>
    <t>10.3.2</t>
  </si>
  <si>
    <t>10.3.3</t>
  </si>
  <si>
    <t>10.3.4</t>
  </si>
  <si>
    <t>10.3.5</t>
  </si>
  <si>
    <t>10.3.6</t>
  </si>
  <si>
    <t>10.3.7</t>
  </si>
  <si>
    <t>10.3.8</t>
  </si>
  <si>
    <t>10.3.9</t>
  </si>
  <si>
    <t>10.3.10</t>
  </si>
  <si>
    <t>10.3.11</t>
  </si>
  <si>
    <t>10.3.12</t>
  </si>
  <si>
    <t>10.3.13</t>
  </si>
  <si>
    <t>10.3.14</t>
  </si>
  <si>
    <t>10.3.15</t>
  </si>
  <si>
    <t>10.3.16</t>
  </si>
  <si>
    <t>10.3.17</t>
  </si>
  <si>
    <t>10.3.18</t>
  </si>
  <si>
    <t>10.3.19</t>
  </si>
  <si>
    <t>10.3.20</t>
  </si>
  <si>
    <t>10.3.21</t>
  </si>
  <si>
    <t>10.3.22</t>
  </si>
  <si>
    <t>10.4.1</t>
  </si>
  <si>
    <t>10.4.2</t>
  </si>
  <si>
    <t>10.4.3</t>
  </si>
  <si>
    <t>Calçadas</t>
  </si>
  <si>
    <t>18.0</t>
  </si>
  <si>
    <t>18.1</t>
  </si>
  <si>
    <t>4.5</t>
  </si>
  <si>
    <t>8.3.4</t>
  </si>
  <si>
    <t>8.3.5</t>
  </si>
  <si>
    <t>8.3.6</t>
  </si>
  <si>
    <t>AGETOP 100203</t>
  </si>
  <si>
    <t>Emboço 1CI:4 Arml</t>
  </si>
  <si>
    <t>Alvenaria tijolo comum 1 vez</t>
  </si>
  <si>
    <t>Preparação de superfície de pilar</t>
  </si>
  <si>
    <t>Mármore branco moura</t>
  </si>
  <si>
    <t>Enchimento EPS</t>
  </si>
  <si>
    <t>Tela de armação</t>
  </si>
  <si>
    <t>Concreto 20MPa polido</t>
  </si>
  <si>
    <t>Alvenaria tijolo concreto 1 vez</t>
  </si>
  <si>
    <t>Rodapé piso Goiarte Terrazto 10cm</t>
  </si>
  <si>
    <t>AGETOP 051017</t>
  </si>
  <si>
    <t>Emassamento à óleo em parede 2 demãos</t>
  </si>
  <si>
    <t>AGETOP 261401</t>
  </si>
  <si>
    <t>Pintura esmalte sintético paredes - 2 demãos com selador</t>
  </si>
  <si>
    <t>AGETOP 261550</t>
  </si>
  <si>
    <t>AGETOP 220904</t>
  </si>
  <si>
    <t>Estrutura metálica em metalon 10x10cm #16</t>
  </si>
  <si>
    <t>Estrutura metálica em metalon 5x5cm #16</t>
  </si>
  <si>
    <t>Prateleira em MDF cinza cristal 25mm</t>
  </si>
  <si>
    <t>Tampa em granito branco siena (metade inteiriça)</t>
  </si>
  <si>
    <t>Gaveta em MDF 15mm cinza cristal, com extração telescópica</t>
  </si>
  <si>
    <t>Cuba Inox escovado</t>
  </si>
  <si>
    <t>Bancada granito branco siena</t>
  </si>
  <si>
    <t>Rede de água</t>
  </si>
  <si>
    <t>Rede de esgoto</t>
  </si>
  <si>
    <t>cm</t>
  </si>
  <si>
    <t>Perfuração em concreto para pasagem de tubulações hidro-sanitarias d=50mm</t>
  </si>
  <si>
    <t>Torneira de mesa bica alta. Ref. Deca 1195 C35</t>
  </si>
  <si>
    <t>12.4</t>
  </si>
  <si>
    <t>Bancada em L, em aço inox AISI 304 #18, esp. 1,2mm, medindo 2450x2480mm, largura de 600mm, parte que não tem alvenaria será constituída com pés tubulares de 1.1/2", travamento e prateleira inferior, na parte de alvenaria será chumbado com mão francesa em tubo retangular 40x20mm, espelho de 3cm, com variações. Inclui uma cuba de 460x340x170mm. Polimento geral escovado, sem aparência de entrâncias ou ranhuras. Local: pré-preparo de carnes.</t>
  </si>
  <si>
    <t>Bancada reta, fabricada totalmente em aço inox AISI 304 #18, esp. 1,2mm, medindo 2000mm de comprimento, largura de 600mm, chumbado com mão francesa na alvenaria em tubo retangular 40x20mm, espelho de 3cm, com variações. Inclui uma cuba de 460x340x300mm. Polimento geral escovado, sem aparência de entrâncias ou ranhuras. Local: Higienização de utênsílios cozinha.</t>
  </si>
  <si>
    <t>Bancada em L, em aço inox AISI 304 #18, esp. 1,2mm, medindo 5200x2330mm, largura de 600mm, chumbado com mão francesa na alvenaria em tubo retangular 40x20mm, espelho 3cm, com variações. Inclui uma cuba de 460x340x170mm. Polimento geral escovado, sem aparência de entrâncias e ranhuras. Local: Cozinha.</t>
  </si>
  <si>
    <t>Bancada reta, fabricada totalmente em aço inox AISI 304 #18, esp. 1,2mm, medindo 1600mm de comprimento, largura de 600mm, chumbado com mão francesa na alvenaria em tubo retangular 40x20mm, espelho de 3cm, com variações. Inclui uma cuba de 500x400x300mm. Local: Pré-higienização Horti Fruti.</t>
  </si>
  <si>
    <t>Bancada em C, em aço inox AISI 304 #18, esp. 1,2mm, medindo 2900x4100x2600mm, largura de 600mm, chumbado com mão francesa na alvenaria em tubo retangular 40x20mm, espelho de 3cm, com variações. Inclui duas cubas de 460x340x300mm e uma cuba de 460x340x300mm. Polimento geral escovado, sem aparência de entrâncias ou ranhuras. Local: pré-preparo de vegetais.</t>
  </si>
  <si>
    <t>Abóbadas Foyer</t>
  </si>
  <si>
    <t>AGETOP 261304</t>
  </si>
  <si>
    <t>Emassamento acrílico 2 demãos</t>
  </si>
  <si>
    <t>Rodapé piso porcelanato 60x60cm</t>
  </si>
  <si>
    <t>Piso porcelanato 60x60cm</t>
  </si>
  <si>
    <t>Bancada de granito Branco Siena</t>
  </si>
  <si>
    <t>Alvenaria tijolo bloco concreto 1/2 vez</t>
  </si>
  <si>
    <t>Revestimento ACM</t>
  </si>
  <si>
    <t>20.3</t>
  </si>
  <si>
    <t>20.4</t>
  </si>
  <si>
    <r>
      <t>Guarda corpo h=1,10m em vidro laminado 8mm e colunas em aço inox</t>
    </r>
    <r>
      <rPr>
        <sz val="10"/>
        <color rgb="FFFF0000"/>
        <rFont val="Calibri"/>
        <family val="2"/>
        <scheme val="minor"/>
      </rPr>
      <t xml:space="preserve">  </t>
    </r>
    <r>
      <rPr>
        <sz val="10"/>
        <color theme="1"/>
        <rFont val="Calibri"/>
        <family val="2"/>
        <scheme val="minor"/>
      </rPr>
      <t>40x40mm sobre as extremidades da plataforma do térreo</t>
    </r>
  </si>
  <si>
    <t>Corrimão h=0,92m  em aço inoxidavel 1.1/2" acabamento polido brilhante - Rampa e Escada Foyer e Rampa Palco Auditório, Rampa Palco plenário e Rampa Mini Auditório</t>
  </si>
  <si>
    <t>Vidro temperado incolor fixo - 10 mm - 2º pav. , terreo, subsolo 01 e 02</t>
  </si>
  <si>
    <t>Janela de madeira de correr MDF cinza cristal (0,80x1,10m), com tranca interna.  Serv. Patrim. (subsolo 2) e RH (térreo)</t>
  </si>
  <si>
    <t>Vidro temperado fumê 10mm (guichê recepção Procuradoria)</t>
  </si>
  <si>
    <t>Esquadrias Térreo</t>
  </si>
  <si>
    <t>Esquadrias 2° Pavimento</t>
  </si>
  <si>
    <t>INSTALAÇÕES DE CABEAMENTO ESTRUTURADO</t>
  </si>
  <si>
    <t>MAQUINÁRIOS E ANDAIMES</t>
  </si>
  <si>
    <t>ESCADAS</t>
  </si>
  <si>
    <t>Paredes</t>
  </si>
  <si>
    <t>2.5</t>
  </si>
  <si>
    <t>Fechamento forro/pele de vidro  interno em gesso acartonado superior - 2° Pav.</t>
  </si>
  <si>
    <t>Fechamento em gesso acartonado da pele de vidro/paredes - 2° Pav.</t>
  </si>
  <si>
    <t>Parede em gesso acartonado das varandas dos gabinetes de conselheiros 01 e 07 e duto ar  - 2° Pav.</t>
  </si>
  <si>
    <t>Fechamento em gesso acartonado da pele de vidro/paredes - 1° Pav.</t>
  </si>
  <si>
    <t>Fechamento forro/pele de vidro em gesso acartonado interno superior  - 1° Pav.</t>
  </si>
  <si>
    <t>Fechamentos entre forro e pele de vidro</t>
  </si>
  <si>
    <t>Cobertura balcão Recepção - Térreo</t>
  </si>
  <si>
    <t>Banco Átrio - Térreo</t>
  </si>
  <si>
    <t>Base de Alvenaria - Serviço Gráfico, Térreo</t>
  </si>
  <si>
    <t>Recepção da Presidência, 3 ° Pavimento</t>
  </si>
  <si>
    <t>Bancadas Restaurante - Térreo</t>
  </si>
  <si>
    <t>ESCADA DE CONCRETO 2</t>
  </si>
  <si>
    <t>RAMPA DE CONCRETO</t>
  </si>
  <si>
    <t>IMPLANTAÇÃO ELÉTRICA</t>
  </si>
  <si>
    <t>Bancada de Concreto Oficina - 2° subsolo</t>
  </si>
  <si>
    <t>Instalações de gás</t>
  </si>
  <si>
    <t>INSTALAÇÕES HIDRO-SANITÁRIAS</t>
  </si>
  <si>
    <t>Mangueira de gás de alta pressão com registro, completo</t>
  </si>
  <si>
    <t>6.1.5</t>
  </si>
  <si>
    <t>TRATAMENTO E ISOLAMENTO ACÚSTICO</t>
  </si>
  <si>
    <t>Granito Branco Siena Polido c/ frisos anti-derrapante, peças inteiriças</t>
  </si>
  <si>
    <t>Sala de Ar Condicionado - Plenário, 1 ° Pav.</t>
  </si>
  <si>
    <t>Mini Auditório - Térreo</t>
  </si>
  <si>
    <t>Auditório e Plenário</t>
  </si>
  <si>
    <t>Sala do Compressor - Térreo</t>
  </si>
  <si>
    <t>8.2.1</t>
  </si>
  <si>
    <t>8.2.2</t>
  </si>
  <si>
    <t>8.2.3</t>
  </si>
  <si>
    <t>8.2.4</t>
  </si>
  <si>
    <t>8.5.1</t>
  </si>
  <si>
    <t>8.5.2</t>
  </si>
  <si>
    <t>8.5.3</t>
  </si>
  <si>
    <t>8.5.4</t>
  </si>
  <si>
    <t>8.5.5</t>
  </si>
  <si>
    <t>8.6.1</t>
  </si>
  <si>
    <t>8.6.2</t>
  </si>
  <si>
    <t>8.6.3</t>
  </si>
  <si>
    <t>8.6.4</t>
  </si>
  <si>
    <t>8.6.5</t>
  </si>
  <si>
    <t>8.6.6</t>
  </si>
  <si>
    <t>8.7.1</t>
  </si>
  <si>
    <t>8.7.2</t>
  </si>
  <si>
    <t>8.7.3</t>
  </si>
  <si>
    <t>8.7.4</t>
  </si>
  <si>
    <t>8.7.5</t>
  </si>
  <si>
    <t>Montagem de armários</t>
  </si>
  <si>
    <t>9.1.5</t>
  </si>
  <si>
    <t>9.1.6</t>
  </si>
  <si>
    <t>9.1.7</t>
  </si>
  <si>
    <t>9.1.8</t>
  </si>
  <si>
    <t>9.2.3</t>
  </si>
  <si>
    <t>9.2.4</t>
  </si>
  <si>
    <t>9.2.5</t>
  </si>
  <si>
    <t>9.2.6</t>
  </si>
  <si>
    <t>9.2.7</t>
  </si>
  <si>
    <t>9.2.8</t>
  </si>
  <si>
    <t>9.2.9</t>
  </si>
  <si>
    <t>9.2.10</t>
  </si>
  <si>
    <t>9.2.11</t>
  </si>
  <si>
    <t>9.2.12</t>
  </si>
  <si>
    <t>11.16</t>
  </si>
  <si>
    <t>11.17</t>
  </si>
  <si>
    <t>11.18</t>
  </si>
  <si>
    <t>11.19</t>
  </si>
  <si>
    <t>11.20</t>
  </si>
  <si>
    <t>11.21</t>
  </si>
  <si>
    <t>11.22</t>
  </si>
  <si>
    <t>11.23</t>
  </si>
  <si>
    <t>11.24</t>
  </si>
  <si>
    <t>Andaime metálico tipo torre (aluguel/mês)</t>
  </si>
  <si>
    <t>Sala de Controle da Sonorização - Mini-Auditório, Térreo</t>
  </si>
  <si>
    <t>12.8</t>
  </si>
  <si>
    <t>12.9</t>
  </si>
  <si>
    <t>12.10</t>
  </si>
  <si>
    <t>12.11</t>
  </si>
  <si>
    <t>12.12</t>
  </si>
  <si>
    <t>12.13</t>
  </si>
  <si>
    <t>12.14</t>
  </si>
  <si>
    <t>12.15</t>
  </si>
  <si>
    <t>13.4</t>
  </si>
  <si>
    <t>13.5</t>
  </si>
  <si>
    <t>13.6</t>
  </si>
  <si>
    <t>13.7</t>
  </si>
  <si>
    <t>13.8</t>
  </si>
  <si>
    <t>13.9</t>
  </si>
  <si>
    <t>13.10</t>
  </si>
  <si>
    <t>13.11</t>
  </si>
  <si>
    <t>14.1.1</t>
  </si>
  <si>
    <t>14.2.1</t>
  </si>
  <si>
    <t>14.2.2</t>
  </si>
  <si>
    <t>14.2.3</t>
  </si>
  <si>
    <t>14.2.4</t>
  </si>
  <si>
    <t>15.1.1</t>
  </si>
  <si>
    <t>15.2.1</t>
  </si>
  <si>
    <t>15.2.2</t>
  </si>
  <si>
    <t>15.2.3</t>
  </si>
  <si>
    <t>15.2.4</t>
  </si>
  <si>
    <t>15.3.1</t>
  </si>
  <si>
    <t>Escada metálica interna da galeria técnica</t>
  </si>
  <si>
    <t>Escada de vidro e inox externa no térreo</t>
  </si>
  <si>
    <t>Escada do átrio</t>
  </si>
  <si>
    <t>Guarda-corpo e corrimão em aço</t>
  </si>
  <si>
    <t>16.2</t>
  </si>
  <si>
    <t>16.3</t>
  </si>
  <si>
    <t>19.0</t>
  </si>
  <si>
    <t>19.1</t>
  </si>
  <si>
    <t>19.2</t>
  </si>
  <si>
    <t>19.3</t>
  </si>
  <si>
    <t>19.4</t>
  </si>
  <si>
    <t>20.5</t>
  </si>
  <si>
    <t>20.6</t>
  </si>
  <si>
    <t>20.7</t>
  </si>
  <si>
    <t>20.8</t>
  </si>
  <si>
    <t>20.9</t>
  </si>
  <si>
    <t>20.10</t>
  </si>
  <si>
    <t>20.11</t>
  </si>
  <si>
    <t>21.0</t>
  </si>
  <si>
    <t>21.1</t>
  </si>
  <si>
    <t>21.2</t>
  </si>
  <si>
    <t>22.0</t>
  </si>
  <si>
    <t>22.1</t>
  </si>
  <si>
    <t>22.2</t>
  </si>
  <si>
    <t>PINTURAS</t>
  </si>
  <si>
    <t>ESCADA DE CONCRETO 1</t>
  </si>
  <si>
    <t>Pintura</t>
  </si>
  <si>
    <t>ESCADAS E RAMPAS DE CONCRETO</t>
  </si>
  <si>
    <t>Impermeabilização</t>
  </si>
  <si>
    <t>Portão de abrir de alumínio duas folhas 600x250cm PT-5 (1 unidade) - Carga e Descarga</t>
  </si>
  <si>
    <t>Portão de abrir de alumínio duas folhas 100x210cm PT-6 (1 unidade) - Carga e Descarga</t>
  </si>
  <si>
    <t>Esquadrias Subsolo 1</t>
  </si>
  <si>
    <t>Esquadrias Subsolo 2</t>
  </si>
  <si>
    <t>Portão de alumínio veneziana 1 folha (0,80x2,10m) - Quadros Elétricos Subsolo 01</t>
  </si>
  <si>
    <t xml:space="preserve">Portão de alumínio veneziana 1 folha (2,36x2,10m) - Depósito </t>
  </si>
  <si>
    <t>Janela máximo ar alumínio com vidro 100x50cm J-24 (8 unidades) - Depósito</t>
  </si>
  <si>
    <t>Porta de correr quatro folhas vidro temperado 332x210cm P5V (1 unidade) -Restaurante</t>
  </si>
  <si>
    <t>Porta alumínio branco c/ veneziana não ventilada (60x150cm) - Auditório</t>
  </si>
  <si>
    <t>Portão 4,40 x 2,60 - Entrada Auditores (subsolo 01 junta A)</t>
  </si>
  <si>
    <t>Porta abrir 2 folhas c/ barra Anti-pânico (184 x 210 cm) (P10A) - Restaurante</t>
  </si>
  <si>
    <t>GUARITA SERVIDORES</t>
  </si>
  <si>
    <t>GUARITA CONSELHEIROS</t>
  </si>
  <si>
    <t>EDIFÍCIO-SEDE</t>
  </si>
  <si>
    <t>Fonte de Alimentação Industrial Trilho DIN 24Vcc, proteção comtra EMI, curto-circuito na saída, potência 240W. Ref. Allen Bradley 1606XLS240E</t>
  </si>
  <si>
    <t>Armário DML  Geral com base - Subsolo 01</t>
  </si>
  <si>
    <t>9.5.3</t>
  </si>
  <si>
    <t>9.5.4</t>
  </si>
  <si>
    <t>9.5.5</t>
  </si>
  <si>
    <t>9.5.6</t>
  </si>
  <si>
    <t>9.5.7</t>
  </si>
  <si>
    <t>9.5.8</t>
  </si>
  <si>
    <t>9.5.9</t>
  </si>
  <si>
    <t>9.5.10</t>
  </si>
  <si>
    <t>9.6.5</t>
  </si>
  <si>
    <t>9.7.4</t>
  </si>
  <si>
    <t>9.7.5</t>
  </si>
  <si>
    <t>9.7.6</t>
  </si>
  <si>
    <t>9.3.4</t>
  </si>
  <si>
    <t>9.3.5</t>
  </si>
  <si>
    <t>9.3.6</t>
  </si>
  <si>
    <t>9.3.7</t>
  </si>
  <si>
    <t>9.3.8</t>
  </si>
  <si>
    <t>9.3.9</t>
  </si>
  <si>
    <t>9.3.10</t>
  </si>
  <si>
    <t>9.3.11</t>
  </si>
  <si>
    <t>Pingadeira pré-moldada de concreto. Local: C.A.G.</t>
  </si>
  <si>
    <t>Auditório e Foyer</t>
  </si>
  <si>
    <t xml:space="preserve">Atenuador de ruido marca TROX Mod. DS 20/185 5 CEL de 1925x700x650mm (CM Auditório) </t>
  </si>
  <si>
    <t xml:space="preserve">Atenuador de ruido Marca TROX Mode. DS 20/100 3 CEL  de 900x400x650mm (CM  Foyer) </t>
  </si>
  <si>
    <t xml:space="preserve">Atenuador de ruido Marca TROX Mod. DS 20/165 3 CEL de 1095x700x650mm (CM Foyer) </t>
  </si>
  <si>
    <t>Atenuador de ruido Marca TROX Mod. DS 20/160 3 CEL de  1080x1200x650mm</t>
  </si>
  <si>
    <t>Lanchonete, Térreo</t>
  </si>
  <si>
    <t>Datacenter, Térreo</t>
  </si>
  <si>
    <t>Sala dos compressores odontológicos, Térreo</t>
  </si>
  <si>
    <t>Mini auditório, Térreo</t>
  </si>
  <si>
    <t>Plenário, Térreo</t>
  </si>
  <si>
    <t>Atenuador de ruido marca TROX, Mod. DS 20/80 2 CEL de  560x2760x650mm p/ C. M.</t>
  </si>
  <si>
    <t xml:space="preserve">Janelas de inspeção/alçapão (0,50x0,50m) em perfil de aluminio e gesso acartonado branco p/ ar condicionado </t>
  </si>
  <si>
    <t>Porta de inspeção (0,60x0,60m) em perfil de aluminio e gesso acartonado p/ar condicionado</t>
  </si>
  <si>
    <t>Filtros de Ar descartáveis G4-600mmx400mmx25mm para Fancoil</t>
  </si>
  <si>
    <t>Filtros de Ar descartáveis G4-600mmx440mmx25mm para Fancoil</t>
  </si>
  <si>
    <t>Filtros de Ar descartáveis G4-440mmx350mmx25mm para Fancoil</t>
  </si>
  <si>
    <t>Filtros de Ar descartáveis G4-510mmx510mmx50mm para Gabinete de Ventilação</t>
  </si>
  <si>
    <t>Filtros de Ar descartáveis G4-568mmx260mmx50mm para Gabinete de Ventilação</t>
  </si>
  <si>
    <t>Filtros de Ar descartáveis G4-315mmx315mmx50mm para Gabinete de Ventilação</t>
  </si>
  <si>
    <t>Filtros de Ar descartáveis G4-385mmx385mmx50mm para Gabinete de Ventilação</t>
  </si>
  <si>
    <t>Laboratório Uso Solo</t>
  </si>
  <si>
    <t>Duteiro</t>
  </si>
  <si>
    <t>Mecânico</t>
  </si>
  <si>
    <t>Eletricista</t>
  </si>
  <si>
    <t>14.3</t>
  </si>
  <si>
    <t>14.4</t>
  </si>
  <si>
    <t>14.3.1</t>
  </si>
  <si>
    <t>Subsolos</t>
  </si>
  <si>
    <t>AGETOP M.O. 0012</t>
  </si>
  <si>
    <t>Pintura de meio fio caiação 2 demãos</t>
  </si>
  <si>
    <t>CAIXAS DE PASSAGEM</t>
  </si>
  <si>
    <t>Caixas e tampas</t>
  </si>
  <si>
    <t>13.1.2</t>
  </si>
  <si>
    <t>13.1.3</t>
  </si>
  <si>
    <t>13.1.4</t>
  </si>
  <si>
    <t>13.1.5</t>
  </si>
  <si>
    <t>13.2.1</t>
  </si>
  <si>
    <t>13.2.3</t>
  </si>
  <si>
    <t>13.3.1</t>
  </si>
  <si>
    <t>13.3.2</t>
  </si>
  <si>
    <t>Canaleta com grelha - entrada guarita servidores</t>
  </si>
  <si>
    <t>Grelhas</t>
  </si>
  <si>
    <t>RAMPA PÁTIO DE SERVIÇOS</t>
  </si>
  <si>
    <t>Acabamento arredondado das quinas de piso e parede em argamassa de areia</t>
  </si>
  <si>
    <t>AGETOP 220111</t>
  </si>
  <si>
    <t>Porta alumínio branco c/ veneziana ventilada (87x210cm) - Estacionamento conselheiros</t>
  </si>
  <si>
    <t>Esquadrias 1° Pavimento</t>
  </si>
  <si>
    <t>7.4</t>
  </si>
  <si>
    <t>7.4.1</t>
  </si>
  <si>
    <t>Inversão do sentido de abertura de porta veneziana PNE</t>
  </si>
  <si>
    <t>Inversão do sentido de abertura de porta de madeira dos sanitários, com recuperação de reboco e substituição do batente</t>
  </si>
  <si>
    <t>Colaborador para segregação</t>
  </si>
  <si>
    <t>Elevação de alguns patamares no auditório com lastro de concreto 1:3:6 esp=10cm</t>
  </si>
  <si>
    <t>Guarda-corpo h=1,10m em aço com pintura branca padrão existente- Escadas Metálicas</t>
  </si>
  <si>
    <t>Guarda-corpo h=1,10m em aço com pintura branca padrão existente - escada da sala de projeção no auditório, subsolo 01</t>
  </si>
  <si>
    <t>Casa de máquinas, 3 ° Pavimento</t>
  </si>
  <si>
    <t>Caixa de água polipropileno 310 L. Ref. Aqualimp ou similar</t>
  </si>
  <si>
    <t>Registro de pressão rotativo para água de 25mm ou 3/4"</t>
  </si>
  <si>
    <t>9.8.2</t>
  </si>
  <si>
    <t>9.8.3</t>
  </si>
  <si>
    <t>9.8.4</t>
  </si>
  <si>
    <t>9.8.5</t>
  </si>
  <si>
    <t>9.8.6</t>
  </si>
  <si>
    <t>Escadas metálica - acesso à cobertura (3° Pav.)</t>
  </si>
  <si>
    <t>Escadas metálica - reservatórios água pluvial (implantação)</t>
  </si>
  <si>
    <t>Escada metálica - reservatório combustível (casa de máquinas)</t>
  </si>
  <si>
    <t>6.4</t>
  </si>
  <si>
    <t>6.4.1</t>
  </si>
  <si>
    <t>Escada tipo marinheiro sem guarda corpo padrão AGETOP (2 unidades) h &lt;= 3m</t>
  </si>
  <si>
    <t>6.5</t>
  </si>
  <si>
    <t>6.5.1</t>
  </si>
  <si>
    <t>Escada mista de estrutura e concreto (acesso galeria técnica)</t>
  </si>
  <si>
    <t>Lastro de concreto 15cm</t>
  </si>
  <si>
    <t>Alvenaria tijolo maciço 1 vez</t>
  </si>
  <si>
    <t>Estrutura de aço #1/8" na estrutura de apoio e #3/16" nos degraus, incluso guarda corpo</t>
  </si>
  <si>
    <t>Reaterro com apiloamento</t>
  </si>
  <si>
    <t>AGETOP 040902</t>
  </si>
  <si>
    <t>Escavação manual (O.C)</t>
  </si>
  <si>
    <t>AGETOP 040101</t>
  </si>
  <si>
    <t>AGETOP 22050</t>
  </si>
  <si>
    <t>Armação CA-50 6,3mm</t>
  </si>
  <si>
    <t>Preparo betoneira e transporte manual de concreto Fck=25MPa</t>
  </si>
  <si>
    <t>6.5.2</t>
  </si>
  <si>
    <t>6.5.3</t>
  </si>
  <si>
    <t>6.5.4</t>
  </si>
  <si>
    <t>6.5.5</t>
  </si>
  <si>
    <t>6.5.6</t>
  </si>
  <si>
    <t>6.5.7</t>
  </si>
  <si>
    <t>6.5.8</t>
  </si>
  <si>
    <t xml:space="preserve">Forma com reaproveitamento 2 vezes </t>
  </si>
  <si>
    <t>Revestimento em MDF 15mm madeirado</t>
  </si>
  <si>
    <t>Depósito de Resíduos</t>
  </si>
  <si>
    <t>Piso</t>
  </si>
  <si>
    <t>Paredes e faixas de segurança</t>
  </si>
  <si>
    <t>4.6</t>
  </si>
  <si>
    <t>FORROS E ALVENARIAS</t>
  </si>
  <si>
    <t>4.7</t>
  </si>
  <si>
    <t>PINTURAS E EMASSAMENTOS</t>
  </si>
  <si>
    <t>AGETOP 110106</t>
  </si>
  <si>
    <t>Corte e demolição de camada de asfalto</t>
  </si>
  <si>
    <t>Corte e demolição de camada de concreto</t>
  </si>
  <si>
    <t>SANEAGO A.2.11.1</t>
  </si>
  <si>
    <t>Barra de aço metalon, perfil em U enrijecido, 50x30mm 2,65mm L= 6m suspensa por 02 cabos de aço, com acessórios de suspensão</t>
  </si>
  <si>
    <t>Perfuração em concreto para pasagem de tubulações elétricas e cabeamento estruturado e luminárias de piso</t>
  </si>
  <si>
    <t>Canaleta de tijolo de concreto largura útil 30cm</t>
  </si>
  <si>
    <t>Grelha de concreto armado com largura útil 30cm</t>
  </si>
  <si>
    <t>20.12</t>
  </si>
  <si>
    <t>Bancadas, bases, marcenaria e divisórias</t>
  </si>
  <si>
    <t>Divisórias</t>
  </si>
  <si>
    <t>Painel cego do piso a 2028mm com lã de rocha de 32kg/m³ e bandeira de vidro até o teto, modulação de 900mm (2º subsolo)</t>
  </si>
  <si>
    <t>Módulo de porta cega do piso ao teto  (2º subsolo)</t>
  </si>
  <si>
    <t>Bancada pia granito com cuba aço inox - Impressão gráfica, térreo</t>
  </si>
  <si>
    <t>Bancada pia granito com cuba aço inox - Serviço Gráfico, térreo</t>
  </si>
  <si>
    <t>Mesa em estrutura metálica com tampa de granito, prateleiras e gaveteiro e MDF - Serviço Gráfico, térreo</t>
  </si>
  <si>
    <t>Janela de madeira de correr em MDF cor cinza cristal com tranca interna e trilho (2 unidades RH 2,0x1,0m e Patrimônio 1,0 x 0,8m)</t>
  </si>
  <si>
    <t>Batentes para porta</t>
  </si>
  <si>
    <t>7.5</t>
  </si>
  <si>
    <t>7.5.1</t>
  </si>
  <si>
    <t>7.5.2</t>
  </si>
  <si>
    <t>7.5.3</t>
  </si>
  <si>
    <t>7.5.4</t>
  </si>
  <si>
    <t>2.1.1</t>
  </si>
  <si>
    <t>2.1.2</t>
  </si>
  <si>
    <t>2.2.1</t>
  </si>
  <si>
    <t>2.2.2</t>
  </si>
  <si>
    <t>2.2.3</t>
  </si>
  <si>
    <t>2.3.1</t>
  </si>
  <si>
    <t>2.3.2</t>
  </si>
  <si>
    <t>2.3.3</t>
  </si>
  <si>
    <t>2.4.1</t>
  </si>
  <si>
    <t>2.4.2</t>
  </si>
  <si>
    <t>2.4.3</t>
  </si>
  <si>
    <t>6.1.6</t>
  </si>
  <si>
    <t>6.1.7</t>
  </si>
  <si>
    <t>6.1.8</t>
  </si>
  <si>
    <t>6.1.9</t>
  </si>
  <si>
    <t>6.1.10</t>
  </si>
  <si>
    <t>6.1.11</t>
  </si>
  <si>
    <t>6.1.12</t>
  </si>
  <si>
    <t>6.1.13</t>
  </si>
  <si>
    <t>6.1.14</t>
  </si>
  <si>
    <t>6.1.15</t>
  </si>
  <si>
    <t>6.1.16</t>
  </si>
  <si>
    <t>6.1.17</t>
  </si>
  <si>
    <t>6.1.18</t>
  </si>
  <si>
    <t>6.1.19</t>
  </si>
  <si>
    <t>6.1.20</t>
  </si>
  <si>
    <t>6.2.2</t>
  </si>
  <si>
    <t>6.2.3</t>
  </si>
  <si>
    <t>6.2.4</t>
  </si>
  <si>
    <t>6.2.5</t>
  </si>
  <si>
    <t>6.2.6</t>
  </si>
  <si>
    <t>6.2.7</t>
  </si>
  <si>
    <t>6.2.8</t>
  </si>
  <si>
    <t>6.2.9</t>
  </si>
  <si>
    <t>6.2.10</t>
  </si>
  <si>
    <t>6.2.11</t>
  </si>
  <si>
    <t>6.2.12</t>
  </si>
  <si>
    <t>6.2.13</t>
  </si>
  <si>
    <t>6.2.14</t>
  </si>
  <si>
    <t>6.3.2</t>
  </si>
  <si>
    <t>6.3.3</t>
  </si>
  <si>
    <t>6.3.4</t>
  </si>
  <si>
    <t>6.3.5</t>
  </si>
  <si>
    <t>6.3.6</t>
  </si>
  <si>
    <t>6.3.7</t>
  </si>
  <si>
    <t>6.3.8</t>
  </si>
  <si>
    <t>6.3.9</t>
  </si>
  <si>
    <t>6.4.2</t>
  </si>
  <si>
    <t>6.4.3</t>
  </si>
  <si>
    <t>6.4.4</t>
  </si>
  <si>
    <t>6.4.5</t>
  </si>
  <si>
    <t>6.4.6</t>
  </si>
  <si>
    <t>6.4.7</t>
  </si>
  <si>
    <t>6.4.8</t>
  </si>
  <si>
    <t>6.4.9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</si>
  <si>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</si>
  <si>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</si>
  <si>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</si>
  <si>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</si>
  <si>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</si>
  <si>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</si>
  <si>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</si>
  <si>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</si>
  <si>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</si>
  <si>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</si>
  <si>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</si>
  <si>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</si>
  <si>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</si>
  <si>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</si>
  <si>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</si>
  <si>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</si>
  <si>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</si>
  <si>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</si>
  <si>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</si>
  <si>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</si>
  <si>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</si>
  <si>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</si>
  <si>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</si>
  <si>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</si>
  <si>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</si>
  <si>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</si>
  <si>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</si>
  <si>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</si>
  <si>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</si>
  <si>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</si>
  <si>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</si>
  <si>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</si>
  <si>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</si>
  <si>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</si>
  <si>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</si>
  <si>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</si>
  <si>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</si>
  <si>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</si>
  <si>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6.5.9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</si>
  <si>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</si>
  <si>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</si>
  <si>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</si>
  <si>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</si>
  <si>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</si>
  <si>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</si>
  <si>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</si>
  <si>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</si>
  <si>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</si>
  <si>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</si>
  <si>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</si>
  <si>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</si>
  <si>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</si>
  <si>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</si>
  <si>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</si>
  <si>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</si>
  <si>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</si>
  <si>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</si>
  <si>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</si>
  <si>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</si>
  <si>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</si>
  <si>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</si>
  <si>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</si>
  <si>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</si>
  <si>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</si>
  <si>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</si>
  <si>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</si>
  <si>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</si>
  <si>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</si>
  <si>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</si>
  <si>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</si>
  <si>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</si>
  <si>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</si>
  <si>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</si>
  <si>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</si>
  <si>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</si>
  <si>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</si>
  <si>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</si>
  <si>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</si>
  <si>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</si>
  <si>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</si>
  <si>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</si>
  <si>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</si>
  <si>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</si>
  <si>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7.5.5</t>
  </si>
  <si>
    <t>7.5.6</t>
  </si>
  <si>
    <t>7.5.7</t>
  </si>
  <si>
    <t>7.5.8</t>
  </si>
  <si>
    <t>8.1.1.1</t>
  </si>
  <si>
    <t>8.1.1.2</t>
  </si>
  <si>
    <t>8.1.1.3</t>
  </si>
  <si>
    <t>8.1.1.4</t>
  </si>
  <si>
    <t>8.1.3</t>
  </si>
  <si>
    <t>8.1.4</t>
  </si>
  <si>
    <t>8.1.2.1</t>
  </si>
  <si>
    <t>8.1.2.2</t>
  </si>
  <si>
    <t>8.1.2.3</t>
  </si>
  <si>
    <t>8.1.3.1</t>
  </si>
  <si>
    <t>8.1.3.2</t>
  </si>
  <si>
    <t>8.1.3.3</t>
  </si>
  <si>
    <t>8.1.3.4</t>
  </si>
  <si>
    <t>8.1.3.5</t>
  </si>
  <si>
    <t>8.1.4.1</t>
  </si>
  <si>
    <t>8.1.4.2</t>
  </si>
  <si>
    <t>8.1.4.3</t>
  </si>
  <si>
    <t>8.2.1.1</t>
  </si>
  <si>
    <t>8.2.1.2</t>
  </si>
  <si>
    <t>8.2.1.3</t>
  </si>
  <si>
    <t>8.2.1.4</t>
  </si>
  <si>
    <t>8.2.2.1</t>
  </si>
  <si>
    <t>8.2.2.2</t>
  </si>
  <si>
    <t>8.2.2.3</t>
  </si>
  <si>
    <t>8.2.3.1</t>
  </si>
  <si>
    <t>8.2.3.2</t>
  </si>
  <si>
    <t>8.2.3.3</t>
  </si>
  <si>
    <t>8.2.3.4</t>
  </si>
  <si>
    <t>8.2.3.5</t>
  </si>
  <si>
    <t>8.2.4.1</t>
  </si>
  <si>
    <t>8.2.4.2</t>
  </si>
  <si>
    <t>8.2.4.3</t>
  </si>
  <si>
    <t>Revestimento 60x60 retificado. Ref. Portobello Pietra di Firenze Nude</t>
  </si>
  <si>
    <t>Revestimento 30x60 retificado. Ref. Portobello Cetim Bianco</t>
  </si>
  <si>
    <t>Preparação de superfície para fixação de revestimento de piso ou parede</t>
  </si>
  <si>
    <t>Revestimento de piso cimento natural 45x45</t>
  </si>
  <si>
    <t>Bancada em granito com rodamão</t>
  </si>
  <si>
    <t>Base de concreto desempenado e=10cm</t>
  </si>
  <si>
    <t>7.6.1</t>
  </si>
  <si>
    <t>Pátio de Serviços</t>
  </si>
  <si>
    <t>Janela de vidro temperado de correr 6mm</t>
  </si>
  <si>
    <t>Porta veneziana em chapa de aço #18, 80x210cm, pintura esmalte sintético, cor cinza claro</t>
  </si>
  <si>
    <t>Porta de correr de veneziana, cor branca, alumínio, instalada sob bancada, h = 75cm</t>
  </si>
  <si>
    <t>Rodamão de granito, h = 10cm</t>
  </si>
  <si>
    <t>Veda rosca 10m</t>
  </si>
  <si>
    <t>Rodapé de cerâmica 45x45</t>
  </si>
  <si>
    <t>Acessórios</t>
  </si>
  <si>
    <t>Batente para porta cromado, padrão existente das divisórias</t>
  </si>
  <si>
    <t>Pintura uretano nas prateleiras e bancada de concreto</t>
  </si>
  <si>
    <t>AGETOP 180323</t>
  </si>
  <si>
    <t>Gradil nylofor cor verde (h=2,03m) (centro de convivência), somente mão de obra</t>
  </si>
  <si>
    <r>
      <t>Confecção e instalação  de um conjunto de letras tipo caixa formando o nome do edifício-sede com 35 letras</t>
    </r>
    <r>
      <rPr>
        <sz val="10"/>
        <rFont val="Calibri"/>
        <family val="2"/>
        <scheme val="minor"/>
      </rPr>
      <t xml:space="preserve"> em chapa de aço galvanizado com tratamento anticorrosivo e acabamento em pintura automotiva. Deverão ser instalados no vidro por meio de um adesivo com recorte com o mesmo formato das letras. Cada letra deve ter altura de</t>
    </r>
    <r>
      <rPr>
        <b/>
        <sz val="10"/>
        <rFont val="Calibri"/>
        <family val="2"/>
        <scheme val="minor"/>
      </rPr>
      <t xml:space="preserve"> 300 mm</t>
    </r>
    <r>
      <rPr>
        <sz val="10"/>
        <rFont val="Calibri"/>
        <family val="2"/>
        <scheme val="minor"/>
      </rPr>
      <t>.</t>
    </r>
  </si>
  <si>
    <r>
      <t>Confecção e instalação  de um conjunto de letras tipo caixa formando  o nome do edifício-sede com 35 letras em chapa de aço galvanizado com tratamento anticorrosivo e acabamento em pintura automotiva. Deverão ser instalados no vidro por meio de um adesivo com recorte com o mesmo formato das letras. Cada letra deve ter altura de</t>
    </r>
    <r>
      <rPr>
        <b/>
        <sz val="10"/>
        <rFont val="Calibri"/>
        <family val="2"/>
        <scheme val="minor"/>
      </rPr>
      <t xml:space="preserve"> 200 mm</t>
    </r>
    <r>
      <rPr>
        <sz val="10"/>
        <rFont val="Calibri"/>
        <family val="2"/>
        <scheme val="minor"/>
      </rPr>
      <t>.</t>
    </r>
  </si>
  <si>
    <t>Encarregado pintura</t>
  </si>
  <si>
    <t>Fechamento Shaft Elétrico, Cabeamento e irrigação</t>
  </si>
  <si>
    <t>2.6</t>
  </si>
  <si>
    <t>2.7</t>
  </si>
  <si>
    <t>2.8</t>
  </si>
  <si>
    <t>3.1.1</t>
  </si>
  <si>
    <t>3.1.2</t>
  </si>
  <si>
    <t>3.1.3</t>
  </si>
  <si>
    <t>3.1.4</t>
  </si>
  <si>
    <t>3.1.5</t>
  </si>
  <si>
    <t>3.2.1</t>
  </si>
  <si>
    <t>4.1.1</t>
  </si>
  <si>
    <t>4.1.2</t>
  </si>
  <si>
    <t>4.1.3</t>
  </si>
  <si>
    <t>4.1.4</t>
  </si>
  <si>
    <t>4.1.5</t>
  </si>
  <si>
    <t>4.1.6</t>
  </si>
  <si>
    <t>4.2.1</t>
  </si>
  <si>
    <t>4.2.2</t>
  </si>
  <si>
    <t>4.2.3</t>
  </si>
  <si>
    <t>4.2.4</t>
  </si>
  <si>
    <t>4.2.5</t>
  </si>
  <si>
    <t>4.2.6</t>
  </si>
  <si>
    <t>4.2.7</t>
  </si>
  <si>
    <t>4.2.8</t>
  </si>
  <si>
    <t>4.2.9</t>
  </si>
  <si>
    <t>4.2.10</t>
  </si>
  <si>
    <t>4.2.11</t>
  </si>
  <si>
    <t>4.2.12</t>
  </si>
  <si>
    <t>4.2.13</t>
  </si>
  <si>
    <t>4.3.1</t>
  </si>
  <si>
    <t>4.3.2</t>
  </si>
  <si>
    <t>4.3.3</t>
  </si>
  <si>
    <t>4.3.4</t>
  </si>
  <si>
    <t>4.3.5</t>
  </si>
  <si>
    <t>4.4.1</t>
  </si>
  <si>
    <t>Guarda armada, sendo um posto diurno e um posto noturno</t>
  </si>
  <si>
    <t>Dem. ALVEN.TIJOLO C/ REBOCO S/REAP. C/TR.ATE CB. E CARGA</t>
  </si>
  <si>
    <t>Corrimão para rampa, fabricado totalmente em aço inoxidável AISI-304, sendo corrimão superior, intermediário e colunas em tubo de 1.1/2". As colunas serão fixadas no piso com flange e canoplas para tampar a forma da fixação. Acabamento polido brilhante e altura de 920mm e 700mm.</t>
  </si>
  <si>
    <t>6.6</t>
  </si>
  <si>
    <t>6.7</t>
  </si>
  <si>
    <t>6.8</t>
  </si>
  <si>
    <t>7.1.2</t>
  </si>
  <si>
    <t>7.1.3</t>
  </si>
  <si>
    <t>7.1.4</t>
  </si>
  <si>
    <t>7.2.2</t>
  </si>
  <si>
    <t>7.2.3</t>
  </si>
  <si>
    <t>7.2.4</t>
  </si>
  <si>
    <t>7.2.5</t>
  </si>
  <si>
    <t>7.2.6</t>
  </si>
  <si>
    <t>7.2.7</t>
  </si>
  <si>
    <t>7.2.8</t>
  </si>
  <si>
    <t>7.2.9</t>
  </si>
  <si>
    <t>7.2.10</t>
  </si>
  <si>
    <t>7.3.2</t>
  </si>
  <si>
    <t>7.3.3</t>
  </si>
  <si>
    <t>7.3.4</t>
  </si>
  <si>
    <t>7.3.5</t>
  </si>
  <si>
    <t>7.4.2</t>
  </si>
  <si>
    <t>7.4.3</t>
  </si>
  <si>
    <t>7.4.4</t>
  </si>
  <si>
    <t>7.5.9</t>
  </si>
  <si>
    <t>7.6</t>
  </si>
  <si>
    <t>7.6.2</t>
  </si>
  <si>
    <t>7.6.3</t>
  </si>
  <si>
    <t>7.6.4</t>
  </si>
  <si>
    <t>7.6.5</t>
  </si>
  <si>
    <t>7.7</t>
  </si>
  <si>
    <t>7.7.1</t>
  </si>
  <si>
    <t>7.7.2</t>
  </si>
  <si>
    <t>7.7.3</t>
  </si>
  <si>
    <t>7.7.4</t>
  </si>
  <si>
    <t>7.7.5</t>
  </si>
  <si>
    <t>7.7.6</t>
  </si>
  <si>
    <t>7.7.7</t>
  </si>
  <si>
    <t>7.7.8</t>
  </si>
  <si>
    <t>7.7.9</t>
  </si>
  <si>
    <t>7.7.10</t>
  </si>
  <si>
    <t>7.7.11</t>
  </si>
  <si>
    <t>7.7.12</t>
  </si>
  <si>
    <t>7.7.13</t>
  </si>
  <si>
    <t>8.3.7</t>
  </si>
  <si>
    <t>8.4.7</t>
  </si>
  <si>
    <t>8.4.8</t>
  </si>
  <si>
    <t>8.4.9</t>
  </si>
  <si>
    <t>8.4.10</t>
  </si>
  <si>
    <t>8.4.11</t>
  </si>
  <si>
    <t>8.4.12</t>
  </si>
  <si>
    <t>8.4.13</t>
  </si>
  <si>
    <t>8.4.14</t>
  </si>
  <si>
    <t>8.6.7</t>
  </si>
  <si>
    <t>13.1.6</t>
  </si>
  <si>
    <t>13.2.5</t>
  </si>
  <si>
    <t>13.2.6</t>
  </si>
  <si>
    <t>13.2.7</t>
  </si>
  <si>
    <t>13.4.1</t>
  </si>
  <si>
    <t>13.5.1</t>
  </si>
  <si>
    <t>13.5.2</t>
  </si>
  <si>
    <t>13.6.1</t>
  </si>
  <si>
    <t>13.6.3</t>
  </si>
  <si>
    <t>13.8.1</t>
  </si>
  <si>
    <t>13.8.2</t>
  </si>
  <si>
    <t>13.8.3</t>
  </si>
  <si>
    <t>13.9.1</t>
  </si>
  <si>
    <t>13.9.2</t>
  </si>
  <si>
    <t>13.9.3</t>
  </si>
  <si>
    <t>13.9.4</t>
  </si>
  <si>
    <t>13.9.5</t>
  </si>
  <si>
    <t>13.10.1</t>
  </si>
  <si>
    <t>13.10.2</t>
  </si>
  <si>
    <t>13.10.3</t>
  </si>
  <si>
    <t>13.10.4</t>
  </si>
  <si>
    <t>13.10.5</t>
  </si>
  <si>
    <t>13.10.6</t>
  </si>
  <si>
    <t>13.10.7</t>
  </si>
  <si>
    <t>13.10.8</t>
  </si>
  <si>
    <t>13.10.9</t>
  </si>
  <si>
    <t>13.10.10</t>
  </si>
  <si>
    <t>13.11.1</t>
  </si>
  <si>
    <t>13.11.2</t>
  </si>
  <si>
    <t>13.11.3</t>
  </si>
  <si>
    <t>13.11.5</t>
  </si>
  <si>
    <t>13.11.7</t>
  </si>
  <si>
    <t>13.11.8</t>
  </si>
  <si>
    <t>13.11.9</t>
  </si>
  <si>
    <t>15.1.2</t>
  </si>
  <si>
    <t>15.1.3</t>
  </si>
  <si>
    <t>15.1.4</t>
  </si>
  <si>
    <t>15.4.1</t>
  </si>
  <si>
    <t>18.2</t>
  </si>
  <si>
    <t>18.3</t>
  </si>
  <si>
    <t>18.4</t>
  </si>
  <si>
    <t>19.5</t>
  </si>
  <si>
    <t>19.6</t>
  </si>
  <si>
    <t>19.7</t>
  </si>
  <si>
    <t>19.8</t>
  </si>
  <si>
    <t>19.9</t>
  </si>
  <si>
    <t>19.10</t>
  </si>
  <si>
    <t>19.11</t>
  </si>
  <si>
    <t>20.13</t>
  </si>
  <si>
    <t>21.1.1</t>
  </si>
  <si>
    <t>21.2.1</t>
  </si>
  <si>
    <t>21.2.2</t>
  </si>
  <si>
    <t>21.2.3</t>
  </si>
  <si>
    <t>21.2.4</t>
  </si>
  <si>
    <t>21.2.5</t>
  </si>
  <si>
    <t>21.2.6</t>
  </si>
  <si>
    <t>22.3</t>
  </si>
  <si>
    <t>22.4</t>
  </si>
  <si>
    <t>22.5</t>
  </si>
  <si>
    <t>22.6</t>
  </si>
  <si>
    <t>22.7</t>
  </si>
  <si>
    <t>22.8</t>
  </si>
  <si>
    <t>22.9</t>
  </si>
  <si>
    <t>22.10</t>
  </si>
  <si>
    <t>22.11</t>
  </si>
  <si>
    <t>22.12</t>
  </si>
  <si>
    <t>22.13</t>
  </si>
  <si>
    <t>22.14</t>
  </si>
  <si>
    <t>22.15</t>
  </si>
  <si>
    <t>Espuma acústica 50 mm 62,5 x 62,5 cm  (instalação e mão de obra). Ref. Willbruck Illtec</t>
  </si>
  <si>
    <t>Lã de vidro com véu na cor preta (Isosound) - teto e paredes. Ref. Isover</t>
  </si>
  <si>
    <t>Lã de vidro - paredes. Ref. Isover</t>
  </si>
  <si>
    <t>Piso vinilico 4,0 mm. Ref. Durafloor LVT, cor Treviso</t>
  </si>
  <si>
    <t>7.5.10</t>
  </si>
  <si>
    <t>7.2.11</t>
  </si>
  <si>
    <t>7.7.14</t>
  </si>
  <si>
    <t>Piso em carpete 6,0 mm para auditório. Ref.  Beaulieu Astral Antron, cor Galaxy</t>
  </si>
  <si>
    <t>Piso em carpete 6,0 mm (mini-auditório). Ref.  Beaulieu Astral Antron, cor Galaxy</t>
  </si>
  <si>
    <t>Piso em carpete 6,0 mm para plenário. Ref.  Beaulieu Astral Antron, cor Marrom Voyage</t>
  </si>
  <si>
    <t>Piso em carpete 6,0 mm para sala de sonorização. Ref.  Beaulieu Astral Antron,  cor Galaxy</t>
  </si>
  <si>
    <t>Espuma acústica 50 mm 62,5 x 62,5 cm - Sala de Som. Ref. Sonique Clean Prof 50</t>
  </si>
  <si>
    <t>Piso vinilico 4,0 mm para o auditório e plenário. Ref. Durafloor LVT, cor Treviso</t>
  </si>
  <si>
    <t>Paver cinza 6cm</t>
  </si>
  <si>
    <t>Paver vermelho 6cm</t>
  </si>
  <si>
    <t>Pintura epoxi 100% sólidos antiderrapante para pisos industriais, 500 a 600 micra (estacionamentos e salas técnicas)</t>
  </si>
  <si>
    <t xml:space="preserve">Projeto executivo as built  de sinalização da implantação externa e subsolos do edifício-sede </t>
  </si>
  <si>
    <t>AGETOP 070422</t>
  </si>
  <si>
    <t>10.2.26</t>
  </si>
  <si>
    <t>AGETOP 081833</t>
  </si>
  <si>
    <t>AGETOP 081832</t>
  </si>
  <si>
    <t>Lastro de concreto para o fundo</t>
  </si>
  <si>
    <t>AGETOP 081830</t>
  </si>
  <si>
    <t>Alvenaria de blocos de concreto</t>
  </si>
  <si>
    <r>
      <t>Espuma acústica 50 mm 62,5 x 62,5 cm. Ref. Willbruck Illtec</t>
    </r>
    <r>
      <rPr>
        <b/>
        <sz val="10"/>
        <rFont val="Calibri"/>
        <family val="2"/>
        <scheme val="minor"/>
      </rPr>
      <t xml:space="preserve">  (somente mão de obra: o material será fornecido pelo próprio TCE-GO)</t>
    </r>
  </si>
  <si>
    <t>Retoques, aplicação de massa,  pintura automotiva em guarda-corpo e corrimão (todo o edifício-sede) e verniz incolor</t>
  </si>
  <si>
    <t>Pintura automotiva dos tubos de exaustão GMGs, cor branca</t>
  </si>
  <si>
    <t>4.5.1</t>
  </si>
  <si>
    <t>4.5.2</t>
  </si>
  <si>
    <t>4.5.3</t>
  </si>
  <si>
    <t>4.5.4</t>
  </si>
  <si>
    <t>4.6.1</t>
  </si>
  <si>
    <t>4.7.1</t>
  </si>
  <si>
    <t>4.8</t>
  </si>
  <si>
    <t>4.8.1</t>
  </si>
  <si>
    <t>Pele de vidro</t>
  </si>
  <si>
    <t>Regulagem e alteração de quadro fixo para móvel da pele de vidro, com colocação de fechos punho e braços</t>
  </si>
  <si>
    <t>4.8.2</t>
  </si>
  <si>
    <t>4.8.3</t>
  </si>
  <si>
    <t>4.8.4</t>
  </si>
  <si>
    <t>Perfil metálico de alumínio cor preta, 13cm, padrão existente, para fechamento de vãos em ambientes</t>
  </si>
  <si>
    <t>Fechamento pele de vidro/piso em chapa alumínio preta h=7cm, padrão existente</t>
  </si>
  <si>
    <t>Fechamento pele de vidro/piso em chapa alumínio preta h=10cm, padrão existente</t>
  </si>
  <si>
    <t>4.8.5</t>
  </si>
  <si>
    <t>Fechamento pele de vidro/teto em chapa alumínio preta h=15cm, padrão existente</t>
  </si>
  <si>
    <t>Medidor de gás para lanchonete e restaurante</t>
  </si>
  <si>
    <t>4.8.6</t>
  </si>
  <si>
    <t>4.8.7</t>
  </si>
  <si>
    <t>4.8.8</t>
  </si>
  <si>
    <t>6.9</t>
  </si>
  <si>
    <t>Aplicação de retardante contra fogo em revestimento de madeira, com laudo da aplicação e ART inclusos</t>
  </si>
  <si>
    <t>Aplicação de retardante contra fogo para espuma acústica,  com laudo da aplicação e ART inclusos</t>
  </si>
  <si>
    <t>Aplicação de retardante contra fogo para drywall/alvenaria, com laudo da aplicação e ART inclusos</t>
  </si>
  <si>
    <t>Aplicação de retardante contra fogo nos pisos de carpete, com laudo da aplicação e ART inclusos</t>
  </si>
  <si>
    <t>AGETOP 080686</t>
  </si>
  <si>
    <t>AGETOP 080680</t>
  </si>
  <si>
    <t>Sifão para pia metal</t>
  </si>
  <si>
    <t>AGETOP 080670</t>
  </si>
  <si>
    <t>Torneira para bancada de bica alta cromada. Ref. Celite Basic 1167C</t>
  </si>
  <si>
    <t>Engate flexível de PVC 40cm. Ref. Tigre</t>
  </si>
  <si>
    <t>11.1.8</t>
  </si>
  <si>
    <t>11.1.9</t>
  </si>
  <si>
    <t>11.2.3</t>
  </si>
  <si>
    <t>11.3.4</t>
  </si>
  <si>
    <t>12.3.5</t>
  </si>
  <si>
    <t>12.3.6</t>
  </si>
  <si>
    <t>Painéis e quadros elétricos</t>
  </si>
  <si>
    <t>Iluminação e tomadas</t>
  </si>
  <si>
    <t>Caixa 4x4" para Dry-Wall. Ref. Cemar, Legrand ou Tramontina  (divisórias e dry-wall)</t>
  </si>
  <si>
    <t>Caixa 4x2" para Dry-Wall, Ref. Cemar, Legrand ou Tramontina  (divisórias e dry-wall)</t>
  </si>
  <si>
    <t>Cotação de mercado</t>
  </si>
  <si>
    <t>Porta de alumínio cor branca com vidro temperado de 6mm, com 2 módulos, sendo um de correr e outra fixa, com 4,18 m²</t>
  </si>
  <si>
    <t>Porta  de alumínio cor branca com vidro temperado de 6mm, com 4 módulos, sendo duas fixas e duas de correr, com 8,47m²</t>
  </si>
  <si>
    <t>2.2.4</t>
  </si>
  <si>
    <t>Revestimento cimentício de proteção e impermeabilizante. Ref. Aquafin 1K Branco (floreiras)</t>
  </si>
  <si>
    <t>SANEAGO A.2.11.9</t>
  </si>
  <si>
    <t>SANEAGO A.1.10.3</t>
  </si>
  <si>
    <t>l</t>
  </si>
  <si>
    <t>Diesel  S-500 comum para maquinários e GMGs do TCE-GO  com entrega in loco. No caso do GMG do TCE-GO, abastecimento na boca do reservatório e transportadora com cadastro no IBAMA, AMMA e SEMARH.</t>
  </si>
  <si>
    <t>Otimizador de combustpivel Diesel a ser misturado com o diesel fornecido aos GMGs, conforme manual técnico da fabricante STEMAC.</t>
  </si>
  <si>
    <t>2.9</t>
  </si>
  <si>
    <t>2.10</t>
  </si>
  <si>
    <t>Forro de gesso em placa</t>
  </si>
  <si>
    <t>Tabica em placa</t>
  </si>
  <si>
    <t>Forro de gesso acartonado R.U. com emassamento (fundo Subsolo 01)</t>
  </si>
  <si>
    <t>Forro de gesso acartonado comum com emassamento (passarela do auditório)</t>
  </si>
  <si>
    <t>10.3.23</t>
  </si>
  <si>
    <t>10.3.24</t>
  </si>
  <si>
    <t>Lâmpada de LED PAR38 14,5W 25° 220V E-27 2700K. Ref. Philips PAR3814,5WBS</t>
  </si>
  <si>
    <t>Lâmpada de LED PAR20 8W 25° 220V E-27 3000K.</t>
  </si>
  <si>
    <t>Revisão periódica, preventiva, com drenagem e adição de óleo lubrificante, substituição de filtro de óleo lubrificante, substituição de filtro de óleo combustível e verificações elétricas de Grupo Motor Gerador, conforme manual técnico da Stemac para GMG CONT SL 550kVA 380V 60Hz, motor Scania DC1372A</t>
  </si>
  <si>
    <t>2.11</t>
  </si>
  <si>
    <t>Moldura/cortineiro 16cm em gesso acartonado</t>
  </si>
  <si>
    <t>6.6.1</t>
  </si>
  <si>
    <t>6.6.2</t>
  </si>
  <si>
    <t>Paisagismo - calçada e área do canteiro de obras</t>
  </si>
  <si>
    <t>AGETOP 270210</t>
  </si>
  <si>
    <t>Grama esmeralda em placas, incluso adubo e terra vegetal</t>
  </si>
  <si>
    <t>IRRIGAÇÃO E PAISAGISMO</t>
  </si>
  <si>
    <t>Abertura de cava 80x80x80cm com adubação e plantio de arbusto, árvore ou palmeira com h = 0,7 a 2,0 m - excluso custo de aquisição da muda</t>
  </si>
  <si>
    <t>AGETOP 270212</t>
  </si>
  <si>
    <t>6.6.3</t>
  </si>
  <si>
    <t>6.6.4</t>
  </si>
  <si>
    <t>6.6.5</t>
  </si>
  <si>
    <t>6.6.6</t>
  </si>
  <si>
    <t>6.6.7</t>
  </si>
  <si>
    <t>6.6.8</t>
  </si>
  <si>
    <t>6.6.9</t>
  </si>
  <si>
    <t>6.6.10</t>
  </si>
  <si>
    <t>Abertura de cava 60x60x60cm com adubação e plantio de arbusto, árvore ou palmeira com h = 0,5 a 0,7 m - excluso custo de aquisição da muda</t>
  </si>
  <si>
    <t>6.6.11</t>
  </si>
  <si>
    <t>Muda Palmeira Jerivá do Sul</t>
  </si>
  <si>
    <t>Muda Palmeira Imperial com h &gt; 8 m</t>
  </si>
  <si>
    <t>Muda Palmeira Neodysis com h &gt; 4m</t>
  </si>
  <si>
    <t>Muda Palmeira Rotundifolia sp h &gt; 2,5m</t>
  </si>
  <si>
    <t>Muda Trialis</t>
  </si>
  <si>
    <t xml:space="preserve">Muda Bandeira branca </t>
  </si>
  <si>
    <t>Muda Caliandra Vermelha</t>
  </si>
  <si>
    <t>Muda Jibóia (forração)</t>
  </si>
  <si>
    <t>13.1.1</t>
  </si>
  <si>
    <t>13.2.2</t>
  </si>
  <si>
    <t>Perfuração de estacas a trado d= 30 cm</t>
  </si>
  <si>
    <t>13.3.3</t>
  </si>
  <si>
    <t>13.4.2</t>
  </si>
  <si>
    <t>13.4.3</t>
  </si>
  <si>
    <t>13.4.4</t>
  </si>
  <si>
    <t>13.4.5</t>
  </si>
  <si>
    <t>13.4.6</t>
  </si>
  <si>
    <t xml:space="preserve">Forro em laje pré-moldada inc. capeamento, ferr. distrib., escoramento, forma e desforma </t>
  </si>
  <si>
    <t>Cobertura</t>
  </si>
  <si>
    <t>13.7.1</t>
  </si>
  <si>
    <t>13.7.2</t>
  </si>
  <si>
    <t>13.8.4</t>
  </si>
  <si>
    <t>13.11.4</t>
  </si>
  <si>
    <t>13.11.6</t>
  </si>
  <si>
    <t>Cabo de cobre flexível 2,5 mm2 isolação composto termoplástico 750V 70ºC. Nas cores vermelho, azul claro e verde, Pirelli ou similar</t>
  </si>
  <si>
    <t>13.11.10</t>
  </si>
  <si>
    <t>13.11.11</t>
  </si>
  <si>
    <t>13.11.12</t>
  </si>
  <si>
    <t>13.11.13</t>
  </si>
  <si>
    <t>13.11.14</t>
  </si>
  <si>
    <t>13.11.15</t>
  </si>
  <si>
    <t>13.12</t>
  </si>
  <si>
    <t>INSTALAÇÕES HIDROSANITÁRIAS</t>
  </si>
  <si>
    <t>13.12.1</t>
  </si>
  <si>
    <t>Tubo de PVC LL 25 mm</t>
  </si>
  <si>
    <t>13.12.2</t>
  </si>
  <si>
    <t>Tê de PVC LL 25 mm</t>
  </si>
  <si>
    <t>13.12.3</t>
  </si>
  <si>
    <t>Joelho de PVC LL 25 mm</t>
  </si>
  <si>
    <t>13.12.4</t>
  </si>
  <si>
    <t>Joelho com bucha de latâo 25x3/4"</t>
  </si>
  <si>
    <t>13.12.5</t>
  </si>
  <si>
    <t>Tubo de esgotos 100 mm</t>
  </si>
  <si>
    <t>13.12.6</t>
  </si>
  <si>
    <t>Tubo de esgotos 50 mm</t>
  </si>
  <si>
    <t>13.12.7</t>
  </si>
  <si>
    <t>Joelho de 50 mm</t>
  </si>
  <si>
    <t>13.12.8</t>
  </si>
  <si>
    <t>Joelho de 100 mm</t>
  </si>
  <si>
    <t>13.12.9</t>
  </si>
  <si>
    <t>13.12.10</t>
  </si>
  <si>
    <t>Caixa de gordura 18 l</t>
  </si>
  <si>
    <t>13.12.11</t>
  </si>
  <si>
    <t>Adesivo tigre</t>
  </si>
  <si>
    <t>L</t>
  </si>
  <si>
    <t>13.12.12</t>
  </si>
  <si>
    <t>Bacia sanitária em caixa acoplada</t>
  </si>
  <si>
    <t>13.12.13</t>
  </si>
  <si>
    <t>Tampa para vaso</t>
  </si>
  <si>
    <t>13.12.14</t>
  </si>
  <si>
    <t>Ligação saída de vaso</t>
  </si>
  <si>
    <t>13.12.15</t>
  </si>
  <si>
    <t>Decanel</t>
  </si>
  <si>
    <t>13.12.16</t>
  </si>
  <si>
    <t>Engate flexível</t>
  </si>
  <si>
    <t>13.12.17</t>
  </si>
  <si>
    <t>Cuba de embutir Deca</t>
  </si>
  <si>
    <t>13.12.18</t>
  </si>
  <si>
    <t xml:space="preserve">Válvula metálica para cuba </t>
  </si>
  <si>
    <t>13.12.19</t>
  </si>
  <si>
    <t>13.12.20</t>
  </si>
  <si>
    <t>Sifão de Pvc cromado</t>
  </si>
  <si>
    <t>13.12.21</t>
  </si>
  <si>
    <t>Torneira decamatic para cuba</t>
  </si>
  <si>
    <t>13.12.22</t>
  </si>
  <si>
    <t>Torneira bica alta para pia</t>
  </si>
  <si>
    <t>13.12.23</t>
  </si>
  <si>
    <t>Cuba de inox nº 2</t>
  </si>
  <si>
    <t>13.12.24</t>
  </si>
  <si>
    <t>Caixa de inspeção 60x60 cm com tampa de concreto</t>
  </si>
  <si>
    <t>13.13</t>
  </si>
  <si>
    <t>13.13.1</t>
  </si>
  <si>
    <t>13.13.2</t>
  </si>
  <si>
    <t>Gesso corrido em teto</t>
  </si>
  <si>
    <t>13.14</t>
  </si>
  <si>
    <t>13.14.1</t>
  </si>
  <si>
    <t>13.14.2</t>
  </si>
  <si>
    <t>Bancada de granito branco siena</t>
  </si>
  <si>
    <t>13.14.3</t>
  </si>
  <si>
    <t>AGETOP 061101</t>
  </si>
  <si>
    <t>AGETOP 081003</t>
  </si>
  <si>
    <t>AGETOP 081402</t>
  </si>
  <si>
    <t>AGETOP 081321</t>
  </si>
  <si>
    <t>AGETOP 081369</t>
  </si>
  <si>
    <t>AGETOP 082304</t>
  </si>
  <si>
    <t>AGETOP 082302</t>
  </si>
  <si>
    <t>AGETOP 081936</t>
  </si>
  <si>
    <t>AGETOP 081938</t>
  </si>
  <si>
    <t>AGETOP 081663</t>
  </si>
  <si>
    <t>AGETOP 081846</t>
  </si>
  <si>
    <t>AGETOP 081501</t>
  </si>
  <si>
    <t>AGETOP 080504</t>
  </si>
  <si>
    <t>AGETOP 080526</t>
  </si>
  <si>
    <t>AGETOP 080555</t>
  </si>
  <si>
    <t>AGETOP 080556</t>
  </si>
  <si>
    <t>AGETOP 080590</t>
  </si>
  <si>
    <t>AGETOP 080580</t>
  </si>
  <si>
    <t>AGETOP 080561</t>
  </si>
  <si>
    <t>AGETOP 081829</t>
  </si>
  <si>
    <t>AGETOP 210515</t>
  </si>
  <si>
    <t>14.5</t>
  </si>
  <si>
    <t>14.6</t>
  </si>
  <si>
    <t>14.7</t>
  </si>
  <si>
    <t>17.3</t>
  </si>
  <si>
    <t>17.4</t>
  </si>
  <si>
    <t>17.5</t>
  </si>
  <si>
    <t>17.6</t>
  </si>
  <si>
    <t>Portas de vidro temperadora float cinza fumê de 10mm, com ferragens cromadas, mola hidráulica de piso, puxadores e barras anti-pânico. Incluso instalação.</t>
  </si>
  <si>
    <t>AGETOP 271629</t>
  </si>
  <si>
    <t>AGETOP 271608</t>
  </si>
  <si>
    <t>AGETOP 220050</t>
  </si>
  <si>
    <t>Bancada de concreto armado polido</t>
  </si>
  <si>
    <t>Prateleira em concreto armado</t>
  </si>
  <si>
    <t>Emassamento epoxi duas demãos</t>
  </si>
  <si>
    <t>14.8</t>
  </si>
  <si>
    <t>AGETOP 261003</t>
  </si>
  <si>
    <t>AGETOP 200403</t>
  </si>
  <si>
    <t>Demolição de alvenaria, sem reaproveitamento com transporte e carga</t>
  </si>
  <si>
    <t>AGETOP 020118</t>
  </si>
  <si>
    <t>Reaterro compactado com reapiloamento manual</t>
  </si>
  <si>
    <t>11.25</t>
  </si>
  <si>
    <t xml:space="preserve">Kit porta gaiola e parafuso </t>
  </si>
  <si>
    <t>Cabo U/UTP Categoria 6 (pontos com comprimento médio de 60 metros). Ref. Furukawa Gigalan Cat. 6. Não será aceita substituição de marca e modelo para garantir uniformidade com a instalação existente.</t>
  </si>
  <si>
    <t>8.8</t>
  </si>
  <si>
    <t>Placa de inauguração em aço escovado 80x120 cm</t>
  </si>
  <si>
    <t>8.8.1</t>
  </si>
  <si>
    <t>AGETOP 270804</t>
  </si>
  <si>
    <t>AGETOP 082331</t>
  </si>
  <si>
    <t>Revestimento em laminado TS Exterior 10mm, freijó escuro - incluindo subestrutura composta de metalon de aço galvanizado e acessórios, com rejuntamento e acabamento final. Ref. Fórmica cor freijó escuro ou equivalente.</t>
  </si>
  <si>
    <t>Revestimento em laminado  decorativo de alta pressão  para revestimento de porta existente, 6mm.  Ref. Fórmica cor freijó escuro ou equivalente.</t>
  </si>
  <si>
    <t>9.10.2</t>
  </si>
  <si>
    <t>2.12</t>
  </si>
  <si>
    <t>2.13</t>
  </si>
  <si>
    <t>2.14</t>
  </si>
  <si>
    <t>2.15</t>
  </si>
  <si>
    <t>Alvenaria tijolo furado 1/2 vez</t>
  </si>
  <si>
    <t>2.16</t>
  </si>
  <si>
    <t>Rodapé de granito. Ref. Branco Siena</t>
  </si>
  <si>
    <t>Emassamento com massa PVA duas mãos em alvenaria</t>
  </si>
  <si>
    <t>Forro gesso acartonado duplo - 12,5 mm com lã de vidro, sem emassamento</t>
  </si>
  <si>
    <t>AGETOP 030105</t>
  </si>
  <si>
    <t>AGETOP 0400904</t>
  </si>
  <si>
    <t>AGETOP 060523 e 051026</t>
  </si>
  <si>
    <t>AGETOP 060524</t>
  </si>
  <si>
    <t>AGETOP 060304</t>
  </si>
  <si>
    <t>AGETOP 060305</t>
  </si>
  <si>
    <t>AGETOP 060314</t>
  </si>
  <si>
    <t>AGETOP 120902</t>
  </si>
  <si>
    <t>AGETOP 220920</t>
  </si>
  <si>
    <t>Impermeabilização de vigas baldrames com neutrol e = 2cm</t>
  </si>
  <si>
    <t>Lastro de concreto regularizado impermeabilizado e = 5cm</t>
  </si>
  <si>
    <t>Estrutura metálica com fundo anti corrosivo USI SAC-300</t>
  </si>
  <si>
    <t>Escavação manual, prof. &lt; 1 m</t>
  </si>
  <si>
    <t>Reaterro com apiloamento mecânico</t>
  </si>
  <si>
    <t>Transporte de entulho em caçamba estacionária com carga</t>
  </si>
  <si>
    <t>AGETOP 180112</t>
  </si>
  <si>
    <t>Cotação mercado + AGETOP 201202</t>
  </si>
  <si>
    <t xml:space="preserve">Cotação mercado + AGETOP 271608 </t>
  </si>
  <si>
    <t>Rodapé de cerâmica anti-derrapante com argamassa colante</t>
  </si>
  <si>
    <t>AGETOP 220312</t>
  </si>
  <si>
    <t>11.5.1</t>
  </si>
  <si>
    <t>Deslocamento de unidade condensadora dos splits das salas de no-breaks e DG Telefônico no subsolo 01</t>
  </si>
  <si>
    <t>Bomba de água elétrica submersa 1/2 HP 220V. Ref. Anuger 150 ou similar</t>
  </si>
  <si>
    <t>Chave boia de nível elétrica para bomba submersa, inferior/superior, com contatora de bomba de água e indicador de nível da água remoto. Ref. Bombac Superboia plus</t>
  </si>
  <si>
    <t>Interligação entre a rede hidro-sanitária existente e os reservatórios com tubo de PVC 25mm, inclusive estrutura de sustentação.</t>
  </si>
  <si>
    <t>Ar Condicionado  Tipo Split 9.000 btus, com inverter, completo e instalado</t>
  </si>
  <si>
    <t>Serviços complementares para instalação do ar condicionado (alvenaria, emassamento e pintura) para instalação do dreno do ar condicionado.</t>
  </si>
  <si>
    <t>Controle Remoto sem fio. Ref. Hitachi HLD40109A</t>
  </si>
  <si>
    <t>Placa Eletronica Principal PCB Ref. Hitachi HLD40108A</t>
  </si>
  <si>
    <t>Placa Receptor + Cabo. Ref. Hitachi HLD40110A</t>
  </si>
  <si>
    <t>Filtros de Ar descartáveis G4-600mmx350mmx25mm para Fancoil</t>
  </si>
  <si>
    <t>Mão de obra (incluso treinamento)</t>
  </si>
  <si>
    <t>Bandeja em aço galvanizado ou plástico, com dimensões aproximadas de 700x1300mm cada, para coleta de gotejamento das quatro unidades internas evaporadora do ar condicionado 36.000 BTU/h nas duas salas de no-breaks do subsolo 01, com fixação por mão francesa (semelhante a uma bandeja de dreno sem a necessidade de suportar grandes pesos)</t>
  </si>
  <si>
    <t>Instalação de  kits de Exaustão Micro Exaustor da Multivac Mod. Muro, nos sanitários dos Camarins e Sala de Apoio (material fornecido pela contratante)</t>
  </si>
  <si>
    <t>Instalação de veneziana para retorno de ar de exaustão tamanho 225 x 125mm Ref. Trox Mod. AR-AG nos WC do Foyer  (material fornecido pela contratante)</t>
  </si>
  <si>
    <t>Instalação de grelhas de insuflamento, dupla deflexão com registro, tam. 225 x 125mm fabric. Trox Mod. VAT-DG</t>
  </si>
  <si>
    <t>Instalação de grelha de insuflamento,dupla deflexão com registro, tam. 425 x225mm fabric. Trox Mod. VAT-DG, no Refeitório</t>
  </si>
  <si>
    <t>Instalação de  grelha de insuflamento, dupla deflexão com registro, Tam. 225 x 75 mm. Fabr. p/ ref.; Trox Mod. VAT-DG (material fornecido pela contratada)</t>
  </si>
  <si>
    <t>Instalação de grelha de insuflamento, dupla deflexão com registro, Tam. 425 x 225 mm. Fabr. p/ ref.; Trox Mod. VAT-DG  (material fornecido pela contratada)</t>
  </si>
  <si>
    <t>Instalação de colarinho sendo 2x (225mmx75mm) + 2 x (425mmx225mm), com fornecimento de material</t>
  </si>
  <si>
    <t>Reconfiguração e start up do equipamento destinado ao Datacenter e fornecido pela empresa Servi Control Comercio de Controles Ltda.</t>
  </si>
  <si>
    <t>Instalação de umidostato no Data Center (material fornecido pela contratada)</t>
  </si>
  <si>
    <t>Start up do sistema de exaustão da lanchonete</t>
  </si>
  <si>
    <t>Instalação de GSP (Proteção e comando do sistema exaustor) com material fornecido pela contratante</t>
  </si>
  <si>
    <t>Instalação de grelhas de insuflamento, dupla deflexão c/ registro, tam. 225 x 75mmm, fabric. p/ ref. TROX mod. VAT-DG</t>
  </si>
  <si>
    <t>Start up de fancoletes</t>
  </si>
  <si>
    <t>Instalação de grelha de 1000 x200mm em alumínio p/ descarga do filtro eletrostático</t>
  </si>
  <si>
    <t>Adequação da pele de vidro, instalação de moldura de alumínio para descarga externa do filtro eletrostático</t>
  </si>
  <si>
    <t>Duto em chapa galvanizada # 24 de 1000mm x 200mm x 300mm para Filtro Eletrostático</t>
  </si>
  <si>
    <t>13.1.7</t>
  </si>
  <si>
    <t>Cotação mercado + AGETOP 220920</t>
  </si>
  <si>
    <t>Cotação mercado + AGETOP 220913</t>
  </si>
  <si>
    <t>Janela de alumínio branco tipo máximo ar J12</t>
  </si>
  <si>
    <t>Janela de alumínio de correr branco tipo máximo ar J17</t>
  </si>
  <si>
    <t>Revestimentos Paredes</t>
  </si>
  <si>
    <t>3.3.1</t>
  </si>
  <si>
    <t>3.3.2</t>
  </si>
  <si>
    <t>Revestimento cerâmico (revestimento fornecido pelo TCE-GO, exceto rejunte e argamassa)</t>
  </si>
  <si>
    <t>Dem. revestimento cerâmico com transporte e carga</t>
  </si>
  <si>
    <t>AGETOP 051027</t>
  </si>
  <si>
    <t>Lastro de Brita n° 01</t>
  </si>
  <si>
    <t>Escavação manual de valas &lt; 1m</t>
  </si>
  <si>
    <t>AGETOP 081005</t>
  </si>
  <si>
    <t>Plantio grama esmeralda com m.o. irrigação e adubo</t>
  </si>
  <si>
    <t>km.m³</t>
  </si>
  <si>
    <t>Hidrômetro para tubulação 150mm</t>
  </si>
  <si>
    <t>Fornecimento, transporte e assentamento de tubo d=1,20 m (ac)</t>
  </si>
  <si>
    <t>Escavacao tubuloes a ceu aberto - (obras civis)</t>
  </si>
  <si>
    <t>AGETOP 051001</t>
  </si>
  <si>
    <t>Tubo PVC 150mm soldável</t>
  </si>
  <si>
    <t>Manta geotêxtil tipo Macdrain</t>
  </si>
  <si>
    <t>Transporte material escavado com carga manual</t>
  </si>
  <si>
    <t>AGETOP 030000</t>
  </si>
  <si>
    <t>Berço de areia</t>
  </si>
  <si>
    <t>Pintura acrílica interna sem emassamento 3 demãos com selador</t>
  </si>
  <si>
    <t>FORRO E PINTURA</t>
  </si>
  <si>
    <t>Emassamento com massa PVA duas mãos</t>
  </si>
  <si>
    <t>Pintura PVA em teto</t>
  </si>
  <si>
    <t>Pintura texturizada com selador acrílico</t>
  </si>
  <si>
    <t>Pintura verniz em madeira 2 demãos</t>
  </si>
  <si>
    <t>AGETOP 260901</t>
  </si>
  <si>
    <t>13.13.3</t>
  </si>
  <si>
    <t>13.13.4</t>
  </si>
  <si>
    <t>13.13.5</t>
  </si>
  <si>
    <t>13.13.6</t>
  </si>
  <si>
    <t>13.13.7</t>
  </si>
  <si>
    <t>Aço CA-50 12.5mm</t>
  </si>
  <si>
    <t>13.4.7</t>
  </si>
  <si>
    <t>AGETOP 052006</t>
  </si>
  <si>
    <t>Ar Condicionado  Tipo Split 12.000 btus, com inverter, completo e instalado</t>
  </si>
  <si>
    <t>Núcleo de Manutenção</t>
  </si>
  <si>
    <t>2.2.5</t>
  </si>
  <si>
    <t>Demolição de concreto armado</t>
  </si>
  <si>
    <t xml:space="preserve">Fornecimento e assentamento de tampa de concreto 1,20x1,20m revestida em granito Branco Siena Levigado </t>
  </si>
  <si>
    <t>Acessórios de interligação hidrômetro e tubo PVC 150mm</t>
  </si>
  <si>
    <t>Fita para Rotuladora. Ref. Brother TZFX241 BC/PT 24M</t>
  </si>
  <si>
    <t>Corrimão h=0,92m  em aço carbono, tubo superior redondo de 2", colunas em tubo redondo de 1 1/2", fixadas no piso por flanges em chapa de 3mm com canoplas de acabamento, conforme norma CBMGO n° 11/2014.</t>
  </si>
  <si>
    <t>Selante de Poliuretano para calafetação de caixas 4x4"/eletrodutos. Embalagem de 310ml</t>
  </si>
  <si>
    <t>Espuma expansiva poliuretano para calafetação de caixas 4x4"/eletrodutos. Spray de 500ml</t>
  </si>
  <si>
    <t>Janelas de inspeção/alçapão (0,50x0,50m) em perfil de aluminio e gesso acartonado branco para facilitar manutenção de instalações elétricas e hidro-sanitárias</t>
  </si>
  <si>
    <t>Porta de inspeção (0,60x0,60m) em perfil de aluminio e gesso acartonado para facilitar manutenção de instalações elétricas e hidro-sanitárias</t>
  </si>
  <si>
    <t>Serviços topográficos com georeferenciamento (projeto as built da implantação, conferência de todos os limites e confrontações do terreno e averbações realizadas com fornecimento de projeto executivo em AutoCAD, ART e memorial descritivo) - topógrafo</t>
  </si>
  <si>
    <t>Serviços topográficos com georeferenciamento  (projeto as built da implantação, conferência de todos os limites e confrontações do terreno e averbações realizadas com fornecimento de projeto executivo em AutoCAD, ART e memorial descritivo) - aux. topógrafo</t>
  </si>
  <si>
    <t>9.1.9</t>
  </si>
  <si>
    <t>9.1.10</t>
  </si>
  <si>
    <t>9.1.11</t>
  </si>
  <si>
    <t>9.1.12</t>
  </si>
  <si>
    <t>9.1.13</t>
  </si>
  <si>
    <t>Montagem Armário Vestiário Masculino Dep. Médico (apenas mão de obra para instalação)</t>
  </si>
  <si>
    <t>Montagem Armário Vestiário Feminino Dep. Médico (apenas mão de obra para instalação)</t>
  </si>
  <si>
    <t>Montagem Armário Sala Reunião Conselheiros (apenas mão de obra para instalação)</t>
  </si>
  <si>
    <t>Montagem Bancada Mini-Auditório (apenas mão de obra para instalação)</t>
  </si>
  <si>
    <t>Montagem Louceiro no subsolo 01 (apenas mão de obra para instalação)</t>
  </si>
  <si>
    <t>Montagem Armário Camarins no auditório (apenas mão de obra para instalação)</t>
  </si>
  <si>
    <t>Montagem Armário Espaço Café (apenas mão de obra para instalação)</t>
  </si>
  <si>
    <t>Montagem Armário Assistência ao Plenário (apenas mão de obra para instalação)</t>
  </si>
  <si>
    <t>Montagem Armário Alojamento Militar (apenas mão de obra para instalação)</t>
  </si>
  <si>
    <t>Montagem Armário DML Geral (apenas mão de obra para instalação)</t>
  </si>
  <si>
    <t>Montagem Aparador Sala Reunião dos Conselheiros (apenas mão de obra para instalação)</t>
  </si>
  <si>
    <t>9.1.14</t>
  </si>
  <si>
    <t>Regulagem, acabamento e limpeza final de mobiliários instalados</t>
  </si>
  <si>
    <t>3.2.2</t>
  </si>
  <si>
    <t>Painel de ACM (Alumínio Composto Material) - 4mm - 125 x 50 cm, incluindo subestrutura composta de perfis de alumínio e acessórios, rejuntamento e acabamento final. Local: avanço do Plenário.</t>
  </si>
  <si>
    <t>Painel de ACM (Alumínio Composto Material) - 4mm - 125 x 50 cm, incluindo subestrutura composta de perfis de alumínio e acessórios, rejuntamento e acabamento final. Local: Revestimento de pilares no térreo.</t>
  </si>
  <si>
    <t>8.9</t>
  </si>
  <si>
    <t>8.9.1</t>
  </si>
  <si>
    <t>8.9.2</t>
  </si>
  <si>
    <t>8.9.3</t>
  </si>
  <si>
    <t xml:space="preserve">Fita de Rotuladora para impressão do nome das salas </t>
  </si>
  <si>
    <t>Chaveiro Identificador Pote C/ 120 Un. Ref. Color Acrimet</t>
  </si>
  <si>
    <t>pote</t>
  </si>
  <si>
    <t>Projeto executivo de fundações</t>
  </si>
  <si>
    <t>Projeto executivo de estrutura de concreto</t>
  </si>
  <si>
    <t>4.8.9</t>
  </si>
  <si>
    <t>Grelha em aço chato com berço</t>
  </si>
  <si>
    <t>Recuperação de piso em cerâmica PEI-5 e manta asfáltica para instalação de luminárias de piso</t>
  </si>
  <si>
    <t>13.7.3</t>
  </si>
  <si>
    <t>dia</t>
  </si>
  <si>
    <t>Visita técnica de empresa especializada certificada pela fabricante para acompanhamento da re-energização dos no-breaks com potências de 200 e 400kVA, marca Delta, do TCE-GO e limpeza final especializada do módulo de potência e baterias.</t>
  </si>
  <si>
    <t>4.8.10</t>
  </si>
  <si>
    <t xml:space="preserve">Substituição de vidro laminado 10mm com reaproveitamento de esquadria (pele de vidro). </t>
  </si>
  <si>
    <t>Calha de chapa galvanizada de seção 42 + 66 + 33 cm perfis de sustentação para proteção das instalações hidro-sanitárias e de ar condicionado  (salas técnicas, entre outros)</t>
  </si>
  <si>
    <t>8.10</t>
  </si>
  <si>
    <t>8.10.1</t>
  </si>
  <si>
    <t>8.10.2</t>
  </si>
  <si>
    <t>8.10.3</t>
  </si>
  <si>
    <t>8.10.4</t>
  </si>
  <si>
    <t>8.10.5</t>
  </si>
  <si>
    <t>8.10.6</t>
  </si>
  <si>
    <t>Piso queimado - salas técnicas</t>
  </si>
  <si>
    <t>Lastro de concreto regularizado sem impermeab. 1:3:6 esp = 5cm</t>
  </si>
  <si>
    <t>Piso cimentado liso imp. Natural e = 2cm com junta PL. 1CI:3ARMG</t>
  </si>
  <si>
    <t>Pintura piso poliuretano</t>
  </si>
  <si>
    <t>Luminárias</t>
  </si>
  <si>
    <t>Acessórios tomadas</t>
  </si>
  <si>
    <t>10.3.25</t>
  </si>
  <si>
    <t>10.3.26</t>
  </si>
  <si>
    <t>10.3.27</t>
  </si>
  <si>
    <t>10.3.28</t>
  </si>
  <si>
    <t>10.3.29</t>
  </si>
  <si>
    <t>10.3.30</t>
  </si>
  <si>
    <t>10.3.31</t>
  </si>
  <si>
    <t>10.3.32</t>
  </si>
  <si>
    <t>10.3.33</t>
  </si>
  <si>
    <t>10.3.34</t>
  </si>
  <si>
    <t>10.3.35</t>
  </si>
  <si>
    <t>10.3.36</t>
  </si>
  <si>
    <t>10.3.37</t>
  </si>
  <si>
    <t>10.3.38</t>
  </si>
  <si>
    <t>10.3.39</t>
  </si>
  <si>
    <t>10.3.40</t>
  </si>
  <si>
    <t>10.3.41</t>
  </si>
  <si>
    <t>10.3.42</t>
  </si>
  <si>
    <t>10.3.43</t>
  </si>
  <si>
    <t>10.4.4</t>
  </si>
  <si>
    <t>10.4.5</t>
  </si>
  <si>
    <t>10.4.6</t>
  </si>
  <si>
    <t>10.4.7</t>
  </si>
  <si>
    <t>10.4.8</t>
  </si>
  <si>
    <t>10.4.9</t>
  </si>
  <si>
    <t>10.4.10</t>
  </si>
  <si>
    <t>10.4.11</t>
  </si>
  <si>
    <t>10.4.12</t>
  </si>
  <si>
    <t>10.4.13</t>
  </si>
  <si>
    <t>10.4.14</t>
  </si>
  <si>
    <t>10.4.15</t>
  </si>
  <si>
    <t>10.4.16</t>
  </si>
  <si>
    <t>10.4.17</t>
  </si>
  <si>
    <t>10.4.18</t>
  </si>
  <si>
    <t>10.4.19</t>
  </si>
  <si>
    <t>10.4.20</t>
  </si>
  <si>
    <t>10.4.21</t>
  </si>
  <si>
    <t>10.4.22</t>
  </si>
  <si>
    <t>10.4.23</t>
  </si>
  <si>
    <t>10.4.24</t>
  </si>
  <si>
    <t>10.4.25</t>
  </si>
  <si>
    <t>10.4.26</t>
  </si>
  <si>
    <t>10.4.27</t>
  </si>
  <si>
    <t>10.4.28</t>
  </si>
  <si>
    <t>10.5</t>
  </si>
  <si>
    <t>10.5.1</t>
  </si>
  <si>
    <t>10.5.2</t>
  </si>
  <si>
    <t>10.5.3</t>
  </si>
  <si>
    <t>10.5.4</t>
  </si>
  <si>
    <t>10.5.5</t>
  </si>
  <si>
    <t>10.5.6</t>
  </si>
  <si>
    <t>11.6.1</t>
  </si>
  <si>
    <t>Lixeiras</t>
  </si>
  <si>
    <t>Instalação de Dispenser sabonete líquido  (material será fornecido pelo TCE-GO)</t>
  </si>
  <si>
    <t>Instalação de dispenser plástico unicopo para copo d'água de 200ml  (material será fornecido pelo TCE-GO)</t>
  </si>
  <si>
    <t>Instalação de dispenser poupa copo para copos de café de 50ml  (material será fornecido pelo TCE-GO)</t>
  </si>
  <si>
    <t>Instalação de dispenser/suporte para papel higiênico, fabricado em inox (material será fornecido pelo TCE-GO)</t>
  </si>
  <si>
    <t>Instalação de Dispenser papel toalha ou papel higiênico cai cai (material será fornecido pelo TCE-GO)</t>
  </si>
  <si>
    <t>Instalação de Dispenser papel toalha com alavanca sendo o papel em bobina (material será fornecido pelo TCE-GO)</t>
  </si>
  <si>
    <t>5.4</t>
  </si>
  <si>
    <t>5.5</t>
  </si>
  <si>
    <t>5.6</t>
  </si>
  <si>
    <t>5.7</t>
  </si>
  <si>
    <t>5.8</t>
  </si>
  <si>
    <t>Kit acessórios de banheiro com 5 peças de metal. Ref. Celite City Prata (material e mão de obra)</t>
  </si>
  <si>
    <t>Conjunto Coleta Seletiva 04 Papeleiras fibra de vidro reforçada, 50 ou 60 litros, com suporte e instalação.</t>
  </si>
  <si>
    <t>Tratamento solar</t>
  </si>
  <si>
    <t>Visita técnica de empresa especializada certificada pela fabricante para acompanhamento da re-energização dos cinco elevadores do TCE-GO, marca Atlas Schindler, re-calibração e limpeza final especializada dos mesmos.</t>
  </si>
  <si>
    <t>Cabo de cobre isolacao composto termoplastico 0,6/1KV,  EPR/XLPE 90º, encordoamento classe 2,  10,0mm² (somente mão de obra)</t>
  </si>
  <si>
    <t>10.1.21</t>
  </si>
  <si>
    <t>Cabo de cobre isolacao composto termoplastico 0,6/1KV,  EPR/XLPE 90º, encordoamento classe 2,   95,0mm² (somente mão de obra)</t>
  </si>
  <si>
    <t>10.1.22</t>
  </si>
  <si>
    <t>10.1.23</t>
  </si>
  <si>
    <t>Cabo de cobre isolacao composto termoplastico 0,6/1KV,  EPR/XLPE 90º, encordoamento classe 2,   35,0mm² (somente mão de obra)</t>
  </si>
  <si>
    <t>10.1.24</t>
  </si>
  <si>
    <t>Cabo de cobre isolacao composto termoplastico 0,6/1KV,  EPR/XLPE 90º, encordoamento classe 2,   25,0mm² (somente mão de obra)</t>
  </si>
  <si>
    <t>AGETOP 070512</t>
  </si>
  <si>
    <t>Cabo de cobre isolacao composto termoplastico 0,6/1KV,  EPR/XLPE 90º, encordoamento classe 2,  6,0mm² (somente mão de obra)</t>
  </si>
  <si>
    <t>10.1.25</t>
  </si>
  <si>
    <t>Tratamento de concreto aparente 2 demãos (com pintura de cimento CP32/cimento branco/polímetros acrílicos/água - traço 1 polím. 6,6667 CP32: 3,3333 cibranco em volume) inclusa a lavagem com jato de água</t>
  </si>
  <si>
    <t>AGETOP 067082</t>
  </si>
  <si>
    <t>Forro de gesso acartonado R.U. com emassamento (passarela do auditório)</t>
  </si>
  <si>
    <t>Toldo articulado para garagem do Laboratório Móvel de Solos e Pavimentação, com estrutura de suporte e instalação, sendo uma unidade com 5,0 m e avanço de 3,0m.</t>
  </si>
  <si>
    <t>Toldo retrátil para garagem do Laboratório Móvel de Solos e Pavimentação, com estrutura de suporte e instalação, sendo o comprimento de 7,50 m de largura.</t>
  </si>
  <si>
    <t>Pintura acrílica 2 demãos sem selador sob textura</t>
  </si>
  <si>
    <t>Pintura acrílica 2 demãos sem selador sob textura (muros)</t>
  </si>
  <si>
    <t>9.12</t>
  </si>
  <si>
    <t>9.12.1</t>
  </si>
  <si>
    <t>9.12.2</t>
  </si>
  <si>
    <t>Armários de aço</t>
  </si>
  <si>
    <t>Armário com 1 prateleira, 5 gavetas e porta de aço. Ref. Marcon AM-13</t>
  </si>
  <si>
    <t>Armário com 4 gavetas para ferramentas. Ref. Marcon AM2</t>
  </si>
  <si>
    <t>Fechamento em gesso acartonado das eletroacalhas de quadros elétricos</t>
  </si>
  <si>
    <t>Bloco A, 1° Pavimento</t>
  </si>
  <si>
    <t>Elevação duto de ar condicionado do corredor</t>
  </si>
  <si>
    <t>Multimedidor trifásico 220/380V para trilho DIN (tensão True RMS, harmônicas, Modbus RTU, corrente, potência ativa, potência reativa, demanda e fator de potência). Ref. Sultech ST9430R ou equivalente</t>
  </si>
  <si>
    <t>Transformador corrente 300:5A para trilho DIN, para interligação ao multimedidor.</t>
  </si>
  <si>
    <t>Transformador corrente 600:5A para trilho DIN, para interligação ao multimedidor.</t>
  </si>
  <si>
    <t>Transformador corrente 800:5A para trilho DIN, para interligação ao multimedidor.</t>
  </si>
  <si>
    <t>Transformador corrente 1000:5A para trilho DIN, para interligação ao multimedidor.</t>
  </si>
  <si>
    <t>Transformador corrente 1500:5A para trilho DIN, para interligação ao multimedidor.</t>
  </si>
  <si>
    <t>12.1.6</t>
  </si>
  <si>
    <t>12.1.7</t>
  </si>
  <si>
    <t>12.1.8</t>
  </si>
  <si>
    <t>12.1.9</t>
  </si>
  <si>
    <t>12.1.10</t>
  </si>
  <si>
    <t>Projeto  executivo estrutural - metálica da cobertura</t>
  </si>
  <si>
    <t>Projeto  executivo estrutural - concreto</t>
  </si>
  <si>
    <t>Projeto  executivo hidrossanitário</t>
  </si>
  <si>
    <t>Condulete alumínio fundido, Ø25mm(3/4"), desmontável (iluminação poços e reservatório principal). Somente mão de obra.</t>
  </si>
  <si>
    <t>Condulete de alumínio 4x2" 1" com tampa cega de alumínio. Somente mão de obra e a tampa cega de alumínio.</t>
  </si>
  <si>
    <t>AGETOP 070613</t>
  </si>
  <si>
    <t>Lançamento de cabo telefônico CTP-APL 65 50P. Somente mão de obra.</t>
  </si>
  <si>
    <t>Tampa dois postos horizontais separados, cor Sal, Ref. Legrand Nereya 6632 20. Somente mão de obra.</t>
  </si>
  <si>
    <t>5.1.3</t>
  </si>
  <si>
    <t>Grelha em aço para a C.A.G (Central de Ar Condicionado)</t>
  </si>
  <si>
    <t>Tampa placa IP 44, Ref. Legrand Nereya 6632 92. Somente mão de obra.</t>
  </si>
  <si>
    <t>Tampa um posto horizontal, cor Sal, Ref. Legrand Nereya 6632 10. Somente mão de obra.</t>
  </si>
  <si>
    <t>10.4.29</t>
  </si>
  <si>
    <t>Tampas cegas 4x2" cor Sal, Ref. Legrand Nereya 6632 00. Somente mão de obra.</t>
  </si>
  <si>
    <t>Adaptador RJ45 Keystone, Ref. Legrand Nereya 6634 97. Somente mão de obra.</t>
  </si>
  <si>
    <t>10.4.30</t>
  </si>
  <si>
    <t>Armário grande compacto com 4 prateleiras reguláveis. Ref. Marcon AM71</t>
  </si>
  <si>
    <t>9.12.3</t>
  </si>
  <si>
    <t>Manta de borracha para bancada. Ref. Marcon-LB-3</t>
  </si>
  <si>
    <t>9.6.6</t>
  </si>
  <si>
    <t>9.3.12</t>
  </si>
  <si>
    <t>TCU</t>
  </si>
  <si>
    <t>Placas inauguração e endereço</t>
  </si>
  <si>
    <t>8.8.2</t>
  </si>
  <si>
    <t>Placa de endereço e numeração, tam. Mínimo 42x60cm</t>
  </si>
  <si>
    <t>AGETOP 270805</t>
  </si>
  <si>
    <t>Seguros Riscos de Engenharia, Sinistros e Acidentes de Trabalho. Patrimônio a ser segurado: obra completa, equipamentos, armários e mobiliário de propriedade do TCE-GO que se encontram instalados ou depositados no canteiro de obras.</t>
  </si>
  <si>
    <t>3.3.3</t>
  </si>
  <si>
    <t>4.9</t>
  </si>
  <si>
    <t>4.9.1</t>
  </si>
  <si>
    <t>4.9.2</t>
  </si>
  <si>
    <t>4.9.3</t>
  </si>
  <si>
    <t>Cabo de aço 10mm, 6/25</t>
  </si>
  <si>
    <t>Estrutura metálica de apoio</t>
  </si>
  <si>
    <t>4.9.4</t>
  </si>
  <si>
    <t>4.9.5</t>
  </si>
  <si>
    <t>Estrutura auxiliar para ancoragem predial</t>
  </si>
  <si>
    <t>Clips para cabo de aço</t>
  </si>
  <si>
    <t>Lançamento de cabo de fibra óptica multimodo, para uso externo c/ 4 Fo. Somente mão de obra.</t>
  </si>
  <si>
    <t>Retoques, aplicação de massa,  pintura automotiva em corrimão do mirante (terceiro pavimento) e verniz incolor</t>
  </si>
  <si>
    <t>Tabica metálica (junta de dilatação)</t>
  </si>
  <si>
    <t>AGETOP 180104</t>
  </si>
  <si>
    <t>13.5.3</t>
  </si>
  <si>
    <t>Divisória de granito polido</t>
  </si>
  <si>
    <t>AGETOP 100320</t>
  </si>
  <si>
    <t>Porta de alumínio branco tipo veneziana 80 x 210 cm de abrir</t>
  </si>
  <si>
    <t>Porta de alumínio branco tipo veneziana 240 x 240 cm de abrir</t>
  </si>
  <si>
    <t>Porta veneziana de alumínio de box (4 unidades)</t>
  </si>
  <si>
    <t>Veneziana de alumínio branco de correr três folhas, sendo uma de vidro incolor (incluir custo do vidro)</t>
  </si>
  <si>
    <t>AGETOP 190102</t>
  </si>
  <si>
    <t>13.14.4</t>
  </si>
  <si>
    <t>Vidro liso branco 4mm (esquadrias)</t>
  </si>
  <si>
    <t>NÚCLEO DE MANUTENÇÃO</t>
  </si>
  <si>
    <t>Levantamento e planejamento cronograma-físico por meio de gráfico de GANTT e posteriores atualizações mensais</t>
  </si>
  <si>
    <t>Demolição do canteiro de obras existente</t>
  </si>
  <si>
    <t>Demolição mecanizada bacias contenção</t>
  </si>
  <si>
    <t>Serviços Preliminares</t>
  </si>
  <si>
    <t>1.2.1</t>
  </si>
  <si>
    <t>1.2.2</t>
  </si>
  <si>
    <t>1.2.3</t>
  </si>
  <si>
    <t>1.2.4</t>
  </si>
  <si>
    <t>1.2.5</t>
  </si>
  <si>
    <t>1.2.6</t>
  </si>
  <si>
    <t>1.2.7</t>
  </si>
  <si>
    <t>1.2.8</t>
  </si>
  <si>
    <t>1.3.1</t>
  </si>
  <si>
    <t>1.3.2</t>
  </si>
  <si>
    <t>1.3.3</t>
  </si>
  <si>
    <t>1.3.4</t>
  </si>
  <si>
    <t>Levantamentos e projetos as built</t>
  </si>
  <si>
    <t>SERVIÇOS PRELIMINARES, GERAIS E LEVANTAMENTOS FINAIS</t>
  </si>
  <si>
    <t>Projeto executivo  as built das instalações hidro-sanitárias</t>
  </si>
  <si>
    <t>Mobilização de containers (custo por unidade)</t>
  </si>
  <si>
    <t>Desmobilização de containers (custo por unidade)</t>
  </si>
  <si>
    <t>Locação de 02 (dois) containers 6,0x2,45 m para escritório local com mobiliário  (custo mensal)</t>
  </si>
  <si>
    <t>Locação de 06 (seis) containers 6,0x2,45 m com mesa para refeitório (custo mensal)</t>
  </si>
  <si>
    <t>Projeto executivo/desenhos de detalhamento de estrutura auxiliar de fixação para limpeza da pele de vidro, ART e laudo técnico.</t>
  </si>
  <si>
    <t>Gancho olhal de transfixação com haste de 190mm, rosca e porcas para fixação na estrutura auxiliar do brise, incluso teste in loco. Ref. Portico Real ou Lift.</t>
  </si>
  <si>
    <t>9.13</t>
  </si>
  <si>
    <t>9.13.1</t>
  </si>
  <si>
    <t>9.13.2</t>
  </si>
  <si>
    <t>9.13.3</t>
  </si>
  <si>
    <t>Base de concreto para placa de sinalização de entrada</t>
  </si>
  <si>
    <t>Retirada de grama</t>
  </si>
  <si>
    <t>9.13.4</t>
  </si>
  <si>
    <t>9.13.5</t>
  </si>
  <si>
    <t>9.13.6</t>
  </si>
  <si>
    <t>9.13.7</t>
  </si>
  <si>
    <t>9.13.8</t>
  </si>
  <si>
    <t>9.13.9</t>
  </si>
  <si>
    <t>9.13.10</t>
  </si>
  <si>
    <t>9.13.11</t>
  </si>
  <si>
    <t>9.13.12</t>
  </si>
  <si>
    <t>Plantio de grama esmeralda com adubação</t>
  </si>
  <si>
    <t>Escavação manual de valas &lt; 1 m (O.C.)</t>
  </si>
  <si>
    <t>Apiloamento</t>
  </si>
  <si>
    <t>Estaca a trado diam. 30cm s/ aço</t>
  </si>
  <si>
    <t>Concreto 25 Mpa fundação e estrutura</t>
  </si>
  <si>
    <t>Lançamento de concreto 25 Mpa fundação e estrutura</t>
  </si>
  <si>
    <t>AGETOP 051025</t>
  </si>
  <si>
    <t>Aço CA-50 6,3mm 1/4"</t>
  </si>
  <si>
    <t>Aço CA-50 10,0mm 3/8"</t>
  </si>
  <si>
    <t xml:space="preserve">Forma chapa compensada com reaproveitamento 2 vezes </t>
  </si>
  <si>
    <t>AGETOP 060180</t>
  </si>
  <si>
    <t>2.17</t>
  </si>
  <si>
    <t>18.5</t>
  </si>
  <si>
    <t>Vista sob o balcão em MDF padrão madeirado Nogal Champagne 15mm H = 75cm Guararapes (lanchonete)</t>
  </si>
  <si>
    <t>Rodateto MDF padrão madeirado Nogal Champagne Guararapes 15mm H = 35cm (lanchonete)</t>
  </si>
  <si>
    <t>Parede de Gesso Acartonado com lã de vidro</t>
  </si>
  <si>
    <t>13.2.4</t>
  </si>
  <si>
    <t>Reaterro com apiloamento mecânico (instalações complementares)</t>
  </si>
  <si>
    <t>Escavação mecânica, prof. &lt; 1m (instalações complementares)</t>
  </si>
  <si>
    <t>AGETOP 041004</t>
  </si>
  <si>
    <t>Dem. revestimento de argamassa</t>
  </si>
  <si>
    <t>Dem. Azulejo</t>
  </si>
  <si>
    <t>AGETOP 200200</t>
  </si>
  <si>
    <t>AGETOP 020115</t>
  </si>
  <si>
    <t>AGETOP 020117</t>
  </si>
  <si>
    <t>AGETOP 160602</t>
  </si>
  <si>
    <t>3.2.3</t>
  </si>
  <si>
    <t>Rufo de chapa galvanizada. Local: avanço do Plenário</t>
  </si>
  <si>
    <t xml:space="preserve">Pintura texturizada (floreiras e outros). Ref. Terracor modelo Originale cor 740 </t>
  </si>
  <si>
    <t>Textura Permalit Grosso Ibratin  - cor branco gelo (Cor Burgos Mínimo)</t>
  </si>
  <si>
    <t>14.3.2</t>
  </si>
  <si>
    <t>14.3.3</t>
  </si>
  <si>
    <t>Pintura de demarcação de extintor/hidrante em parede</t>
  </si>
  <si>
    <t>Pintura de demarcação de extintor/hidrante em piso</t>
  </si>
  <si>
    <t>14.3.4</t>
  </si>
  <si>
    <t>14.3.5</t>
  </si>
  <si>
    <t>14.3.6</t>
  </si>
  <si>
    <t>14.3.7</t>
  </si>
  <si>
    <t>14.3.8</t>
  </si>
  <si>
    <t>14.3.9</t>
  </si>
  <si>
    <t>14.3.10</t>
  </si>
  <si>
    <t>14.3.11</t>
  </si>
  <si>
    <t>14.3.12</t>
  </si>
  <si>
    <t>14.3.13</t>
  </si>
  <si>
    <t>14.3.14</t>
  </si>
  <si>
    <t>14.3.15</t>
  </si>
  <si>
    <t>Placa de sinalização contra incêndio e pânico, tipo "rota de saída com seta"</t>
  </si>
  <si>
    <t>Placa de sinalização contra incêndio e pânico, tipo "extintor com carga de pó químico com seta"</t>
  </si>
  <si>
    <t>Placa de sinalização contra incêndio e pânico, tipo "extintor com carga de água com seta"</t>
  </si>
  <si>
    <t>Placa de sinalização contra incêndio e pânico, tipo "extintor com carga de CO2 com seta"</t>
  </si>
  <si>
    <t>Placa de sinalização contra incêndio e pânico, tipo "mangueira de incêndio com seta"</t>
  </si>
  <si>
    <t>Placa de sinalização contra incêndio e pânico, tipo "bomba de incêndio"</t>
  </si>
  <si>
    <t>Placa de sinalização contra incêndio e pânico, tipo "casa de máquinas"</t>
  </si>
  <si>
    <t>Placa de sinalização contra incêndio e pânico, tipo "em caso de incêndio não use elvador"</t>
  </si>
  <si>
    <t>Placa de sinalização contra incêndio e pânico, tipo "aperte e empurre para abrir porta corta-fogo"</t>
  </si>
  <si>
    <t>Placa de sinalização contra incêndio e pânico, tipo "escada com seta"</t>
  </si>
  <si>
    <t>Placa de sinalização contra incêndio e pânico, tipo "proibido fumar"</t>
  </si>
  <si>
    <t>Placa de sinalização contra incêndio e pânico, tipo "descritivo de sistemas de segurana contra incêndio"</t>
  </si>
  <si>
    <t>Placa de sinalização contra incêndio e pânico, tipo "risco de incêndio"</t>
  </si>
  <si>
    <t>Placa de sinalização contra incêndio e pânico, tipo "cuidado: veneno, risco de vida"</t>
  </si>
  <si>
    <t>Placa de sinalização contra incêndio e pânico, tipo "aviso: é expressamente proibida a entrada de pessoas não autorizadas"</t>
  </si>
  <si>
    <t>14.3.16</t>
  </si>
  <si>
    <t>14.3.17</t>
  </si>
  <si>
    <t>14.3.18</t>
  </si>
  <si>
    <t>Placa de sinalização contra incêndio e pânico, tipo "meio ambiente: jogue o lixo no lixo"</t>
  </si>
  <si>
    <t>14.3.19</t>
  </si>
  <si>
    <t>Placa de sinalização de procedimento sanitário de alumínio, masculino ou feminino</t>
  </si>
  <si>
    <t>INSTALAÇÕES HIDRO-SANITÁRIAS E PLUVIAIS</t>
  </si>
  <si>
    <t>5.4.1</t>
  </si>
  <si>
    <t>5.4.2</t>
  </si>
  <si>
    <t>5.4.3</t>
  </si>
  <si>
    <t>Valeta de recarga</t>
  </si>
  <si>
    <t>5.4.4</t>
  </si>
  <si>
    <t>5.4.5</t>
  </si>
  <si>
    <t>5.4.6</t>
  </si>
  <si>
    <t>5.4.7</t>
  </si>
  <si>
    <t>5.4.8</t>
  </si>
  <si>
    <t>5.4.9</t>
  </si>
  <si>
    <t>5.4.10</t>
  </si>
  <si>
    <t>5.4.11</t>
  </si>
  <si>
    <t>5.4.12</t>
  </si>
  <si>
    <t>5.4.13</t>
  </si>
  <si>
    <t>5.4.14</t>
  </si>
  <si>
    <t>11.6.2</t>
  </si>
  <si>
    <t>Aterro de fossa séptica provisória</t>
  </si>
  <si>
    <t>5.5.1</t>
  </si>
  <si>
    <t>5.5.2</t>
  </si>
  <si>
    <t>5.5.3</t>
  </si>
  <si>
    <t>Aquisição de terra</t>
  </si>
  <si>
    <t>5.6.1</t>
  </si>
  <si>
    <t>5.6.2</t>
  </si>
  <si>
    <t>5.6.3</t>
  </si>
  <si>
    <t>Interligação da rede de esgoto à rede a ser construída pela SANEAGO</t>
  </si>
  <si>
    <t>Apiloamento mecânico</t>
  </si>
  <si>
    <t>5.6.4</t>
  </si>
  <si>
    <t>5.6.5</t>
  </si>
  <si>
    <t>AGETOP 041145</t>
  </si>
  <si>
    <t>Plantio de grama esmeralda placa com adubo</t>
  </si>
  <si>
    <t>Limpeza de fossa séptica provisória</t>
  </si>
  <si>
    <t>AGETOP 040905</t>
  </si>
  <si>
    <t>Montagem Armário Painel  Sala de Reunião (apenas mão de obra para instalação)</t>
  </si>
  <si>
    <t>Deslocamento armário sala técnica (apenas mão de obra para instalação)</t>
  </si>
  <si>
    <t>17.7</t>
  </si>
  <si>
    <t>Tanque CBR CAP 12 CP's 89x30x65. Ref. Solocap (Laboratório de Solos)</t>
  </si>
  <si>
    <t>Pintura a esmalte sintético, linha industrial, de tampas metálicas e grelhas com fundo anticor 2 demãos</t>
  </si>
  <si>
    <t>6.1.21</t>
  </si>
  <si>
    <t>Perfuração de concreto para passagem do mastro para bandeira</t>
  </si>
  <si>
    <t>11.1.10</t>
  </si>
  <si>
    <t>11.1.11</t>
  </si>
  <si>
    <t>11.1.12</t>
  </si>
  <si>
    <t>11.1.13</t>
  </si>
  <si>
    <t>Estaca a trado diam 30cm sem aço</t>
  </si>
  <si>
    <t>Cuba de aço inóxel n° 03 (laboratório de solos)</t>
  </si>
  <si>
    <t>Cuba Inox escovado. Ref Mekal CR-38</t>
  </si>
  <si>
    <t>ESCADAS METÁLICAS</t>
  </si>
  <si>
    <t>Painel Soldado Revestido Nylofor 3D®  h=2,03m - Verde (centro de convivência), material e mão de obra.</t>
  </si>
  <si>
    <t xml:space="preserve">Fornecimento de portão metálico com largura de 90cm com o mesmo acabamento do gradil existente, com fornecimento de material, dobradiças e acessórios. </t>
  </si>
  <si>
    <t>Poste Intermediário Nylofor 40x60x1,55mm h=2,60m (centro de convivência), somente mão de obra</t>
  </si>
  <si>
    <t>Poste Esquineiro Nylofor 40x60x1,55mm h=2,60m (centro de convivência), com fornecimento de material e mão de obra</t>
  </si>
  <si>
    <t>16.4</t>
  </si>
  <si>
    <t>16.5</t>
  </si>
  <si>
    <t>Janela em vidro temperado incolor, com espessura de 8mm,  no Llaboratório de Solos, dimensões 1,30 x 1,1m</t>
  </si>
  <si>
    <t>Peitoril granito (laboratório de solos). Ref. Branco Siena</t>
  </si>
  <si>
    <t>Divisória de vidro temperado 10mm de 1,75 x 2,75m, inclusa porta de abrir de  vidro temperado 0,90x2,10m, incluso porta e mola de piso -  Recepção Serv. Qualidade Vida</t>
  </si>
  <si>
    <t>Divisória de vidro temperado 10mm de 1,62 x 2,75m, inclusa porta de abrir de  vidro temperado 1,1x2,1m, incluso porta e mola de piso -  Recepção Secretaria Geral</t>
  </si>
  <si>
    <t>Porta de correr duas folhas 8mm em vidro temperado fumê da recepção da Procuradoria Geral</t>
  </si>
  <si>
    <t>Porta de correr duas folhas 8mm em vidro temperado fumê da recepção da Diretoria Jurídica</t>
  </si>
  <si>
    <t>Vidro temperado fixo 10mm  (divisa gabinete Procuradora Maisa)</t>
  </si>
  <si>
    <t>Pintura de piso nova cor chumbo</t>
  </si>
  <si>
    <t>PELÍCULAS PARA TRATAMENTO SOLAR, SINALIZAÇÃO, SEGURANÇA OU PRIVACIDADE</t>
  </si>
  <si>
    <t>Limpeza, preparo e aplicação de película tipo faixa jateado no edifício-sede e anexos, largura de 15 cm, dois filetes externo, personalizado com os dizeres.  O custo unitário já deve incluir as perdas por cortes, instalação, e quaisquer acessórios necessários de instalação.</t>
  </si>
  <si>
    <t>Limpeza final da pele de vidro e brise (parte externa) com uso de máquinas, ferramentas e equipamentos, incluso mão de obra necessária.</t>
  </si>
  <si>
    <t>18.6</t>
  </si>
  <si>
    <r>
      <t xml:space="preserve">Limpeza final e tratamento especializados de piso </t>
    </r>
    <r>
      <rPr>
        <b/>
        <sz val="10"/>
        <rFont val="Calibri"/>
        <family val="2"/>
        <scheme val="minor"/>
      </rPr>
      <t>Terratzo antiderrapante rústico</t>
    </r>
    <r>
      <rPr>
        <sz val="10"/>
        <rFont val="Calibri"/>
        <family val="2"/>
        <scheme val="minor"/>
      </rPr>
      <t xml:space="preserve"> com uso de máquinas, ferramentas e equipamentos, incluso mão de obra necessária</t>
    </r>
  </si>
  <si>
    <t>18.7</t>
  </si>
  <si>
    <t>Limpeza final de ACM (parte externa) por meio de detergente neutro, esponja bem macia ou pano 100% algodão, conforme recomendações do fabricante. A plataforma elevatória foi orçada em separado na implantação.</t>
  </si>
  <si>
    <r>
      <t>Limpeza final e tratamento especializados de piso</t>
    </r>
    <r>
      <rPr>
        <b/>
        <sz val="10"/>
        <rFont val="Calibri"/>
        <family val="2"/>
        <scheme val="minor"/>
      </rPr>
      <t xml:space="preserve"> Terratzo Liso</t>
    </r>
    <r>
      <rPr>
        <sz val="10"/>
        <rFont val="Calibri"/>
        <family val="2"/>
        <scheme val="minor"/>
      </rPr>
      <t xml:space="preserve"> com uso de máquinas, ferramentas e equipamentos, incluso mão de obra necessária.</t>
    </r>
  </si>
  <si>
    <t>Limpeza final de toda a área interna do empreendimento, inclusive vidros internos, divisórias, peitoris, sanitários, luminárias, tomadas, entre outros, com uso de máquinas, ferramentas e equipamentos, incluso mão de obra necessária.</t>
  </si>
  <si>
    <t>11.5.2</t>
  </si>
  <si>
    <t>Coletora de lixo, em chapa galvanizada, para lixo infectante, capacidade de 600L.</t>
  </si>
  <si>
    <t>4.2.14</t>
  </si>
  <si>
    <t>Soleira de granito  branco siena</t>
  </si>
  <si>
    <t>Conjunto de hidrantes</t>
  </si>
  <si>
    <t>Tanque de combustível metálico externo 100L para óleo diesel, com boca de visita, alças de içamento, chapa de aterramento inox, e chapas de reforço para berço metálico, inclusive dutos de interligação até a bomba à diesel localizada no reservatório de água potável.</t>
  </si>
  <si>
    <t>9.14</t>
  </si>
  <si>
    <t>9.14.1</t>
  </si>
  <si>
    <t>9.14.2</t>
  </si>
  <si>
    <t>9.14.3</t>
  </si>
  <si>
    <t>9.14.4</t>
  </si>
  <si>
    <t>9.14.5</t>
  </si>
  <si>
    <t>9.14.6</t>
  </si>
  <si>
    <t>9.14.7</t>
  </si>
  <si>
    <t>9.14.8</t>
  </si>
  <si>
    <t>9.14.9</t>
  </si>
  <si>
    <t>9.14.10</t>
  </si>
  <si>
    <t>9.14.11</t>
  </si>
  <si>
    <t>9.14.12</t>
  </si>
  <si>
    <t>Rodamão</t>
  </si>
  <si>
    <t>Alvenaria de tijolo furado</t>
  </si>
  <si>
    <t>Base de alvenaria</t>
  </si>
  <si>
    <t>Cuba aço inox n° 2</t>
  </si>
  <si>
    <t>Sifão metálico para pia</t>
  </si>
  <si>
    <t>Válvula para pia americana</t>
  </si>
  <si>
    <t>Faixa de azulejo</t>
  </si>
  <si>
    <t>Rodapé em Granito Branco Siena 55x55 cm Polido (15 cm)</t>
  </si>
  <si>
    <t>9.14.13</t>
  </si>
  <si>
    <t xml:space="preserve">Engate flexível </t>
  </si>
  <si>
    <t>AGETOP 080560</t>
  </si>
  <si>
    <t>AGETOP 201101</t>
  </si>
  <si>
    <t>Bancadas assessorias dos conselheiros (7 unidades)</t>
  </si>
  <si>
    <t>9.1.15</t>
  </si>
  <si>
    <t>Montagem e fornecimento parcial de material para Bancada Plenário (apenas mão de obra para instalação e material para adaptação)</t>
  </si>
  <si>
    <t>Telha térmica, com EPS 30mm. Ref. Isoeste</t>
  </si>
  <si>
    <t>Caixa sifonada 150x150x50</t>
  </si>
  <si>
    <t>Porta de abrir 2 folhas em vidro laminado 10mm 2550x2230mm  - Pele de vidro no térreo (1 porta com 2 folhas)</t>
  </si>
  <si>
    <t>Porta de abrir 2 folhas em vidro laminado 10mm 2230x2200mm  - Pele de vidro no térreo (2 portas com 2 folhas)</t>
  </si>
  <si>
    <t>Vidro fixo laminado 10mm. Local: lava-jato.</t>
  </si>
  <si>
    <t>h.h</t>
  </si>
  <si>
    <t>Ferramentas. Ref. Composição SINAPI</t>
  </si>
  <si>
    <t>EPI PCMAT/PCMSO. Ref. Composição SINAPI</t>
  </si>
  <si>
    <t>17.8</t>
  </si>
  <si>
    <t>Preparo e lançamento do concreto 20 MPA</t>
  </si>
  <si>
    <t>9.14.14</t>
  </si>
  <si>
    <t>REVESTIMENTO PISO</t>
  </si>
  <si>
    <t>Cola PU bi-componente</t>
  </si>
  <si>
    <t>Claviculário/porta chaves metálico com fechadura para 23 chaves, incluso instalação e organização de chaves. Incluso fixação em alvenaria.</t>
  </si>
  <si>
    <t>Claviculário/porta chaves metálico com fechadura para 60 chaves, incluso instalação e organização de chaves. Incluso fixação em alvenaria.</t>
  </si>
  <si>
    <t>Claviculário/porta chaves metálico com fechadura para 80 chaves, incluso instalação e organização de chaves. Incluso fixação em alvenaria.</t>
  </si>
  <si>
    <t>Claviculário/porta chaves metálico com fechadura para 200 chaves, incluso instalação e organização de chaves. Incluso fixação em alvenaria.</t>
  </si>
  <si>
    <t>Claviculários e organização de chaves</t>
  </si>
  <si>
    <t>Revestimento de piso emborrachado esp.: 20mm. Ref. Impact Soft Duplo T20 EPDM</t>
  </si>
  <si>
    <t>AGETOP 020118/ 020102/020136</t>
  </si>
  <si>
    <t>Tanque de decantação enterrado com tampa com interligação à rede existente, conforme detalhamento em projeto (Laboratório de Solos)</t>
  </si>
  <si>
    <t>Luminária hermética de embutir. Ref. Lumicenter LHB04-E13000840 com fabricação ASSIMÉTRICA  (mesmo modelo existente no átrio). A instalação será emaltura nas sancas entre os blocos B e C, assim como entre o bloco B e A.</t>
  </si>
  <si>
    <t>Jumpeamento dos pontos telefônicos (interligar entre o bloco interno do TCE-GO e da concessionária de telefonia por meio de cabo telefônico CCI-50 ou CCI-60, conforme mapeamento de ativação de pontos) com instalação de módulo MPEI fornecido pelo TCE-GO. Distância aproximada de 0,5 a 1 metro entre os pontos. Incluir equipamento zumbidor para localização de pontos.</t>
  </si>
  <si>
    <t>11.26</t>
  </si>
  <si>
    <t>11.27</t>
  </si>
  <si>
    <t xml:space="preserve">Conectorização cabo coaxial, incluso conector </t>
  </si>
  <si>
    <t>9.10.3</t>
  </si>
  <si>
    <t>Furações e bases para luminárias, cancelas e lixeiras</t>
  </si>
  <si>
    <t>Central de alarme. Ref. Paradox EVO192 (somente instalação: material será fornecido pelo TCE-GO)</t>
  </si>
  <si>
    <t>Módulo interno rede. Ref. Paradox IP100 ou IP150</t>
  </si>
  <si>
    <t>Módulo interno rede. Ref. Paradox IP100 ou IP150  (somente instalação: material será fornecido pelo TCE-GO)</t>
  </si>
  <si>
    <t>Transformador 16,5VAC 40VA para a central  (somente instalação: material será fornecido pelo TCE-GO)</t>
  </si>
  <si>
    <t>Módulo anunciador até 8 zonas. Ref. Paradox ANC1  (somente instalação: material será fornecido pelo TCE-GO)</t>
  </si>
  <si>
    <t>Detector de fumaça e calor 360°  (somente instalação: material será fornecido pelo TCE-GO)</t>
  </si>
  <si>
    <t>AGETOP M.O. 008</t>
  </si>
  <si>
    <t xml:space="preserve">Transporte vertical e horizontal de materiais, sem utilização de elevador do TCE-GO. </t>
  </si>
  <si>
    <t>Ajudantes para auxiliar no transporte de materiais depositados no canteiro de obras por meio de elevador, incluso proteção do elevador com tapume.</t>
  </si>
  <si>
    <t>Instalação de sirene 12V fornecida pelo TCE-GO.</t>
  </si>
  <si>
    <t>Módulo teclado com transmissor. Ref. Paradox K641LX (somente instalação: material será fornecido pelo TCE-GO)</t>
  </si>
  <si>
    <t>12.16</t>
  </si>
  <si>
    <t>12.17</t>
  </si>
  <si>
    <t>12.18</t>
  </si>
  <si>
    <t>12.19</t>
  </si>
  <si>
    <t>12.20</t>
  </si>
  <si>
    <t>12.21</t>
  </si>
  <si>
    <t>11.28</t>
  </si>
  <si>
    <t>Instalação de interfone, sendo uma unidade externa e outra interna. Ref. HDL</t>
  </si>
  <si>
    <t>Cabo coaxial, malha 90%, RG6 com passagem sob forro mineral e eletrocalhas existentes</t>
  </si>
  <si>
    <t>5.9</t>
  </si>
  <si>
    <t>Fita auto adesiva membrama asfáltica 20cmx10m</t>
  </si>
  <si>
    <t>Limpeza técnica especializada (manutenção preventiva) da subestação, cubículo blindado, sala de GMGs e salas técnicas de no-breaks (inclusive quadros, painéis e barramentos elétricos) a ser realizada no sábado ou domingo quando a subestação puder ser desenergizada. Ferramentas adicionais mínimas que devem ser utilizadas: soprador, ar comprimido e aspirador de uso profissional.</t>
  </si>
  <si>
    <t>Reinstalação de luminárias na passarela do auditório para construção do forro. A reinstalação deve ser feita com tirantes e não instaladas diretamente no forro. Pé direito de 5 (cinco) metros.</t>
  </si>
  <si>
    <t>Luminária de emergência fluorescente 60 LED 220V 60Hz, aparente com bateria autonomia 08 horas.</t>
  </si>
  <si>
    <t xml:space="preserve">Instalação de luminária de embutir modelo Itaim Bartyra 20x20cm (material fornecido pelo TCE-GO). Pé direito menor que 3m. </t>
  </si>
  <si>
    <t>Instalação de luminárias nos ambientes auditório, foyer e plenário (as luminárias serão fornecidas pelo TCE-GO e a instalação das mesmas deve seguir a paginação da espuma acústica).</t>
  </si>
  <si>
    <t>Instalação de balizador de embutir corpo em alumínio em escadas com recomposição de alvenaria para encaixe da mesma. Ref. Itaim Cuapara</t>
  </si>
  <si>
    <t>Perfuração de bancada de granito com diâmetro de 30cm, com instalação de lixeira de embutir. Ref. Tramontina Clean 8 litros.</t>
  </si>
  <si>
    <t>Reator ELETRÔNICO EB214A26 - 220V - 2 x 13/14W TL5. Ref. Philips</t>
  </si>
  <si>
    <t xml:space="preserve">Lâmpada Fluorescente Tubular (T5/T16) - TL5-14W-ESS/840 - Soquete G5. Ref. Philips </t>
  </si>
  <si>
    <t>Reator ELETRONICO EB126A26PLT/C C - 1X26W -  220V. Ref. Philips</t>
  </si>
  <si>
    <t>Lâmpada Fluorescente Compacta 4P - PLC26W8404P - Soquete G24Q-2. Ref. Philips</t>
  </si>
  <si>
    <t>10.3.44</t>
  </si>
  <si>
    <t>10.3.45</t>
  </si>
  <si>
    <t>10.3.46</t>
  </si>
  <si>
    <t>10.3.47</t>
  </si>
  <si>
    <t>Mobilização e serviços gerais contínuos</t>
  </si>
  <si>
    <t>Limpeza, preparo e aplicação de película de controle solar para vidros, termo seletiva,  transmissão luminosa superior a 17% e alta rejeição de calor superior a 72%, com garantia do fabricante de 10 anos, com instalação no átrio e pele de vidro nas laterais do átrio no 3° Pavimento.  O custo unitário já deve incluir as perdas por cortes, instalação, e quaisquer acessórios necessários de instalação. Ref. 3M Silver P18 ou equivalente técnico.</t>
  </si>
  <si>
    <t>Limpeza, preparo e aplicação de película de controle solar e privacidade espelhada ou fumê para vidros, termo seletiva, com efeito espião, alta rejeição de calor superior a 56%, com garantia do fabricante de 10 anos, com instalação nos vidros da pele de vidro com altura até 3 (três) metros no 2° Pavimento e guaritas.  O custo unitário já deve incluir as perdas por cortes, instalação, e quaisquer acessórios necessários de instalação. Ref. 3M Silver P18 ou equivalente técnico.</t>
  </si>
  <si>
    <t>RESUMO GERAL -  COMPLEMENTAÇÃO E CONCLUSÃO DE OBRA</t>
  </si>
  <si>
    <t>REFERÊNCIA</t>
  </si>
  <si>
    <t>SINAPI 00007592 mais equipamentos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</si>
</sst>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R$&quot;\ * #,##0.00_-;\-&quot;R$&quot;\ * #,##0.00_-;_-&quot;R$&quot;\ * &quot;-&quot;??_-;_-@_-"/>
    <numFmt numFmtId="164" formatCode="_(&quot;R$ &quot;* #,##0.00_);_(&quot;R$ &quot;* \(#,##0.00\);_(&quot;R$ &quot;* &quot;-&quot;??_);_(@_)"/>
    <numFmt numFmtId="165" formatCode="_(* #,##0.00_);_(* \(#,##0.00\);_(* &quot;-&quot;??_);_(@_)"/>
    <numFmt numFmtId="166" formatCode="_(&quot;R$&quot;* #,##0.00_);_(&quot;R$&quot;* \(#,##0.00\);_(&quot;R$&quot;* &quot;-&quot;??_);_(@_)"/>
    <numFmt numFmtId="167" formatCode="_(* #,##0.00_);_(* \(#,##0.00\);_(* \-??_);_(@_)"/>
    <numFmt numFmtId="168" formatCode="0.0%"/>
    <numFmt numFmtId="169" formatCode="&quot;R$&quot;\ #,##0.00"/>
    <numFmt numFmtId="170" formatCode="[$€]#\!#0.00_);[Red]\([$€]#,##0.00\)"/>
    <numFmt numFmtId="171" formatCode="#,##0.00&quot; &quot;;&quot; (&quot;#,##0.00&quot;)&quot;;&quot; -&quot;#&quot; &quot;;@&quot; &quot;"/>
    <numFmt numFmtId="172" formatCode="#,#00"/>
    <numFmt numFmtId="173" formatCode="General_)"/>
    <numFmt numFmtId="174" formatCode="%#,#00"/>
    <numFmt numFmtId="175" formatCode="#.##000"/>
    <numFmt numFmtId="176" formatCode="[$R$-416]&quot; &quot;#,##0.00;[Red]&quot;-&quot;[$R$-416]&quot; &quot;#,##0.00"/>
    <numFmt numFmtId="177" formatCode="#,"/>
    <numFmt numFmtId="178" formatCode="_-&quot;R$&quot;\ * #,##0.000_-;\-&quot;R$&quot;\ * #,##0.000_-;_-&quot;R$&quot;\ * &quot;-&quot;??_-;_-@_-"/>
    <numFmt numFmtId="179" formatCode="0.000%"/>
  </numFmts>
  <fonts count="58">
    <font>
      <sz val="11"/>
      <color theme="1"/>
      <name val="Calibri"/>
      <family val="2"/>
      <scheme val="minor"/>
    </font>
    <font>
      <sz val="11"/>
      <color theme="1"/>
      <name val="Calibri"/>
      <family val="2"/>
      <scheme val="minor"/>
    </font>
    <font>
      <sz val="10"/>
      <color indexed="16"/>
      <name val="Arial"/>
      <family val="2"/>
    </font>
    <font>
      <b/>
      <sz val="11"/>
      <name val="Calibri"/>
      <family val="2"/>
      <scheme val="minor"/>
    </font>
    <font>
      <sz val="11"/>
      <name val="Calibri"/>
      <family val="2"/>
      <scheme val="minor"/>
    </font>
    <font>
      <sz val="10"/>
      <name val="Times New Roman"/>
      <family val="1"/>
    </font>
    <font>
      <sz val="10"/>
      <name val="Arial"/>
      <family val="2"/>
    </font>
    <font>
      <sz val="10"/>
      <name val="Verdana"/>
      <family val="2"/>
    </font>
    <font>
      <b/>
      <sz val="12"/>
      <color theme="1"/>
      <name val="Calibri"/>
      <family val="2"/>
      <scheme val="minor"/>
    </font>
    <font>
      <b/>
      <sz val="12"/>
      <color rgb="FF0070C0"/>
      <name val="Calibri"/>
      <family val="2"/>
      <scheme val="minor"/>
    </font>
    <font>
      <b/>
      <sz val="10"/>
      <name val="Calibri"/>
      <family val="2"/>
      <scheme val="minor"/>
    </font>
    <font>
      <sz val="10"/>
      <color theme="1"/>
      <name val="Times New Roman"/>
      <family val="1"/>
    </font>
    <font>
      <b/>
      <sz val="8"/>
      <color rgb="FFFF0000"/>
      <name val="Calibri"/>
      <family val="2"/>
      <scheme val="minor"/>
    </font>
    <font>
      <b/>
      <sz val="18"/>
      <color rgb="FFFF0000"/>
      <name val="Calibri"/>
      <family val="2"/>
      <scheme val="minor"/>
    </font>
    <font>
      <sz val="10"/>
      <color theme="1"/>
      <name val="Calibri"/>
      <family val="2"/>
      <scheme val="minor"/>
    </font>
    <font>
      <sz val="10"/>
      <name val="Calibri"/>
      <family val="2"/>
      <scheme val="minor"/>
    </font>
    <font>
      <b/>
      <sz val="10"/>
      <color theme="1"/>
      <name val="Calibri"/>
      <family val="2"/>
      <scheme val="minor"/>
    </font>
    <font>
      <sz val="10"/>
      <color rgb="FFFF0000"/>
      <name val="Calibri"/>
      <family val="2"/>
      <scheme val="minor"/>
    </font>
    <font>
      <sz val="8"/>
      <name val="Arial"/>
      <family val="2"/>
    </font>
    <font>
      <b/>
      <sz val="8"/>
      <name val="Arial"/>
      <family val="2"/>
    </font>
    <font>
      <sz val="9"/>
      <name val="Arial"/>
      <family val="2"/>
    </font>
    <font>
      <sz val="10"/>
      <color indexed="8"/>
      <name val="Arial"/>
      <family val="2"/>
    </font>
    <font>
      <sz val="10"/>
      <name val="Helv"/>
      <charset val="204"/>
    </font>
    <font>
      <sz val="11"/>
      <color indexed="8"/>
      <name val="Calibri"/>
      <family val="2"/>
    </font>
    <font>
      <sz val="11"/>
      <color indexed="9"/>
      <name val="Calibri"/>
      <family val="2"/>
    </font>
    <font>
      <sz val="10"/>
      <name val="MS Sans Serif"/>
      <family val="2"/>
    </font>
    <font>
      <sz val="11"/>
      <color indexed="20"/>
      <name val="Calibri"/>
      <family val="2"/>
    </font>
    <font>
      <b/>
      <sz val="11"/>
      <color indexed="52"/>
      <name val="Calibri"/>
      <family val="2"/>
    </font>
    <font>
      <b/>
      <sz val="11"/>
      <color indexed="9"/>
      <name val="Calibri"/>
      <family val="2"/>
    </font>
    <font>
      <sz val="1"/>
      <color indexed="8"/>
      <name val="Courier"/>
      <family val="3"/>
    </font>
    <font>
      <sz val="8"/>
      <name val="Times New Roman"/>
      <family val="1"/>
    </font>
    <font>
      <sz val="10"/>
      <color indexed="8"/>
      <name val="Arial1"/>
    </font>
    <font>
      <i/>
      <sz val="11"/>
      <color indexed="23"/>
      <name val="Calibri"/>
      <family val="2"/>
    </font>
    <font>
      <sz val="11"/>
      <color indexed="17"/>
      <name val="Calibri"/>
      <family val="2"/>
    </font>
    <font>
      <b/>
      <i/>
      <sz val="16"/>
      <color indexed="8"/>
      <name val="Arial"/>
      <family val="2"/>
    </font>
    <font>
      <b/>
      <sz val="15"/>
      <color indexed="56"/>
      <name val="Calibri"/>
      <family val="2"/>
    </font>
    <font>
      <b/>
      <sz val="13"/>
      <color indexed="56"/>
      <name val="Calibri"/>
      <family val="2"/>
    </font>
    <font>
      <b/>
      <sz val="11"/>
      <color indexed="56"/>
      <name val="Calibri"/>
      <family val="2"/>
    </font>
    <font>
      <u/>
      <sz val="11"/>
      <color indexed="12"/>
      <name val="Arial"/>
      <family val="2"/>
    </font>
    <font>
      <sz val="11"/>
      <color indexed="62"/>
      <name val="Calibri"/>
      <family val="2"/>
    </font>
    <font>
      <sz val="11"/>
      <color indexed="52"/>
      <name val="Calibri"/>
      <family val="2"/>
    </font>
    <font>
      <sz val="11"/>
      <color indexed="60"/>
      <name val="Calibri"/>
      <family val="2"/>
    </font>
    <font>
      <sz val="12"/>
      <name val="Courier"/>
      <family val="3"/>
    </font>
    <font>
      <b/>
      <sz val="11"/>
      <color indexed="63"/>
      <name val="Calibri"/>
      <family val="2"/>
    </font>
    <font>
      <b/>
      <i/>
      <u/>
      <sz val="11"/>
      <color indexed="8"/>
      <name val="Arial"/>
      <family val="2"/>
    </font>
    <font>
      <b/>
      <sz val="18"/>
      <color indexed="56"/>
      <name val="Cambria"/>
      <family val="2"/>
    </font>
    <font>
      <b/>
      <sz val="15"/>
      <color indexed="62"/>
      <name val="Calibri"/>
      <family val="2"/>
    </font>
    <font>
      <b/>
      <sz val="1"/>
      <color indexed="8"/>
      <name val="Courier"/>
      <family val="3"/>
    </font>
    <font>
      <sz val="11"/>
      <color indexed="10"/>
      <name val="Calibri"/>
      <family val="2"/>
    </font>
    <font>
      <b/>
      <sz val="16"/>
      <name val="Arial"/>
      <family val="2"/>
    </font>
    <font>
      <sz val="10"/>
      <name val="Calibri"/>
      <family val="2"/>
    </font>
    <font>
      <b/>
      <sz val="12"/>
      <name val="Calibri"/>
      <family val="2"/>
      <scheme val="minor"/>
    </font>
    <font>
      <b/>
      <sz val="14"/>
      <name val="Calibri"/>
      <family val="2"/>
      <scheme val="minor"/>
    </font>
    <font>
      <b/>
      <sz val="14"/>
      <color theme="1"/>
      <name val="Calibri"/>
      <family val="2"/>
      <scheme val="minor"/>
    </font>
    <font>
      <sz val="12"/>
      <color theme="1"/>
      <name val="Calibri"/>
      <family val="2"/>
      <scheme val="minor"/>
    </font>
    <font>
      <sz val="9"/>
      <color theme="1"/>
      <name val="Calibri"/>
      <family val="2"/>
      <scheme val="minor"/>
    </font>
    <font>
      <u/>
      <sz val="10"/>
      <color theme="1"/>
      <name val="Calibri"/>
      <family val="2"/>
      <scheme val="minor"/>
    </font>
    <font>
      <sz val="11"/>
      <color rgb="FF6E6C6C"/>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
      <patternFill patternType="solid">
        <fgColor indexed="2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theme="2" tint="-0.49998474074526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74">
    <xf numFmtId="0" fontId="0" fillId="0" borderId="0"/>
    <xf numFmtId="166" fontId="1" fillId="0" borderId="0" applyFont="0" applyFill="0" applyBorder="0" applyAlignment="0" applyProtection="0"/>
    <xf numFmtId="0" fontId="2" fillId="0" borderId="0"/>
    <xf numFmtId="167" fontId="6" fillId="0" borderId="0" applyFill="0" applyBorder="0" applyAlignment="0" applyProtection="0"/>
    <xf numFmtId="9" fontId="1" fillId="0" borderId="0" applyFont="0" applyFill="0" applyBorder="0" applyAlignment="0" applyProtection="0"/>
    <xf numFmtId="0" fontId="7" fillId="0" borderId="0"/>
    <xf numFmtId="0" fontId="6" fillId="0" borderId="0"/>
    <xf numFmtId="165" fontId="7" fillId="0" borderId="0" applyFont="0" applyFill="0" applyBorder="0" applyAlignment="0" applyProtection="0"/>
    <xf numFmtId="166" fontId="7" fillId="0" borderId="0" applyFont="0" applyFill="0" applyBorder="0" applyAlignment="0" applyProtection="0"/>
    <xf numFmtId="0" fontId="6" fillId="0" borderId="0"/>
    <xf numFmtId="0" fontId="6" fillId="0" borderId="0" applyNumberFormat="0" applyFont="0" applyFill="0" applyBorder="0" applyAlignment="0" applyProtection="0"/>
    <xf numFmtId="0" fontId="6" fillId="0" borderId="0"/>
    <xf numFmtId="0" fontId="6" fillId="0" borderId="0">
      <alignment vertical="top"/>
    </xf>
    <xf numFmtId="9" fontId="6" fillId="0" borderId="0" applyFont="0" applyFill="0" applyBorder="0" applyAlignment="0" applyProtection="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2" fillId="0" borderId="0"/>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1" fillId="0" borderId="0">
      <alignment vertical="top"/>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1" fillId="0" borderId="0">
      <alignment vertical="top"/>
    </xf>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4" borderId="0" applyNumberFormat="0" applyBorder="0" applyAlignment="0" applyProtection="0"/>
    <xf numFmtId="0" fontId="25" fillId="0" borderId="0"/>
    <xf numFmtId="0" fontId="26" fillId="8" borderId="0" applyNumberFormat="0" applyBorder="0" applyAlignment="0" applyProtection="0"/>
    <xf numFmtId="0" fontId="27" fillId="25" borderId="8" applyNumberFormat="0" applyAlignment="0" applyProtection="0"/>
    <xf numFmtId="0" fontId="28" fillId="26" borderId="9" applyNumberFormat="0" applyAlignment="0" applyProtection="0"/>
    <xf numFmtId="0" fontId="29" fillId="0" borderId="0">
      <protection locked="0"/>
    </xf>
    <xf numFmtId="0" fontId="22" fillId="0" borderId="0"/>
    <xf numFmtId="170" fontId="30" fillId="0" borderId="0" applyFont="0" applyFill="0" applyBorder="0" applyAlignment="0" applyProtection="0"/>
    <xf numFmtId="0" fontId="23" fillId="0" borderId="0"/>
    <xf numFmtId="171" fontId="31" fillId="0" borderId="0"/>
    <xf numFmtId="0" fontId="32" fillId="0" borderId="0" applyNumberFormat="0" applyFill="0" applyBorder="0" applyAlignment="0" applyProtection="0"/>
    <xf numFmtId="172" fontId="29" fillId="0" borderId="0">
      <protection locked="0"/>
    </xf>
    <xf numFmtId="0" fontId="33" fillId="9" borderId="0" applyNumberFormat="0" applyBorder="0" applyAlignment="0" applyProtection="0"/>
    <xf numFmtId="0" fontId="34" fillId="0" borderId="0">
      <alignment horizontal="center"/>
    </xf>
    <xf numFmtId="0" fontId="35" fillId="0" borderId="10" applyNumberFormat="0" applyFill="0" applyAlignment="0" applyProtection="0"/>
    <xf numFmtId="0" fontId="36" fillId="0" borderId="11" applyNumberFormat="0" applyFill="0" applyAlignment="0" applyProtection="0"/>
    <xf numFmtId="0" fontId="37" fillId="0" borderId="12" applyNumberFormat="0" applyFill="0" applyAlignment="0" applyProtection="0"/>
    <xf numFmtId="0" fontId="37" fillId="0" borderId="0" applyNumberFormat="0" applyFill="0" applyBorder="0" applyAlignment="0" applyProtection="0"/>
    <xf numFmtId="0" fontId="34" fillId="0" borderId="0">
      <alignment horizontal="center" textRotation="90"/>
    </xf>
    <xf numFmtId="0" fontId="38" fillId="0" borderId="0" applyNumberFormat="0" applyFill="0" applyBorder="0" applyAlignment="0" applyProtection="0">
      <alignment vertical="top"/>
      <protection locked="0"/>
    </xf>
    <xf numFmtId="0" fontId="39" fillId="12" borderId="8" applyNumberFormat="0" applyAlignment="0" applyProtection="0"/>
    <xf numFmtId="0" fontId="40" fillId="0" borderId="13"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41" fillId="27"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23" fillId="0" borderId="0"/>
    <xf numFmtId="173" fontId="4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3" fontId="4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23" fillId="28" borderId="14" applyNumberFormat="0" applyFont="0" applyAlignment="0" applyProtection="0"/>
    <xf numFmtId="0" fontId="6" fillId="29" borderId="14" applyNumberFormat="0" applyAlignment="0" applyProtection="0"/>
    <xf numFmtId="0" fontId="43" fillId="25" borderId="15" applyNumberFormat="0" applyAlignment="0" applyProtection="0"/>
    <xf numFmtId="174" fontId="29" fillId="0" borderId="0">
      <protection locked="0"/>
    </xf>
    <xf numFmtId="175" fontId="29" fillId="0" borderId="0">
      <protection locked="0"/>
    </xf>
    <xf numFmtId="0" fontId="44" fillId="0" borderId="0"/>
    <xf numFmtId="176" fontId="44"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45" fillId="0" borderId="0" applyNumberFormat="0" applyFill="0" applyBorder="0" applyAlignment="0" applyProtection="0"/>
    <xf numFmtId="0" fontId="46" fillId="0" borderId="16" applyNumberFormat="0" applyFill="0" applyAlignment="0" applyProtection="0"/>
    <xf numFmtId="177" fontId="47" fillId="0" borderId="0">
      <protection locked="0"/>
    </xf>
    <xf numFmtId="177" fontId="47" fillId="0" borderId="0">
      <protection locked="0"/>
    </xf>
    <xf numFmtId="49" fontId="5" fillId="0" borderId="0" applyNumberFormat="0" applyFont="0" applyFill="0" applyBorder="0" applyAlignment="0" applyProtection="0">
      <alignment horizontal="center"/>
    </xf>
    <xf numFmtId="49" fontId="5" fillId="0" borderId="0" applyNumberFormat="0" applyFont="0" applyFill="0" applyBorder="0" applyAlignment="0" applyProtection="0">
      <alignment horizontal="center"/>
    </xf>
    <xf numFmtId="0" fontId="48" fillId="0" borderId="0" applyNumberFormat="0" applyFill="0" applyBorder="0" applyAlignment="0" applyProtection="0"/>
    <xf numFmtId="165" fontId="1" fillId="0" borderId="0" applyFont="0" applyFill="0" applyBorder="0" applyAlignment="0" applyProtection="0"/>
  </cellStyleXfs>
  <cellXfs count="458">
    <xf numFmtId="0" fontId="0" fillId="0" borderId="0" xfId="0"/>
    <xf numFmtId="0" fontId="0" fillId="0" borderId="0" xfId="0" applyAlignment="1">
      <alignment horizontal="center" vertical="center"/>
    </xf>
    <xf numFmtId="0" fontId="4" fillId="0" borderId="0" xfId="0" applyFont="1" applyFill="1" applyAlignment="1">
      <alignment vertical="center"/>
    </xf>
    <xf numFmtId="0" fontId="3" fillId="0" borderId="0" xfId="0" applyFont="1" applyFill="1" applyAlignment="1">
      <alignment vertical="center"/>
    </xf>
    <xf numFmtId="0" fontId="0" fillId="0" borderId="0" xfId="0" applyFill="1" applyAlignment="1">
      <alignment horizontal="center" vertical="center"/>
    </xf>
    <xf numFmtId="0" fontId="11" fillId="0" borderId="0" xfId="0" applyFont="1" applyFill="1" applyBorder="1" applyAlignment="1">
      <alignment horizontal="center" vertical="center"/>
    </xf>
    <xf numFmtId="0" fontId="0" fillId="0" borderId="0" xfId="0" applyFill="1"/>
    <xf numFmtId="169" fontId="5" fillId="0" borderId="0" xfId="4" applyNumberFormat="1" applyFont="1" applyFill="1" applyBorder="1" applyAlignment="1" applyProtection="1">
      <alignment horizontal="center" vertical="center"/>
    </xf>
    <xf numFmtId="0" fontId="11" fillId="0" borderId="0" xfId="0" applyFont="1" applyFill="1"/>
    <xf numFmtId="4" fontId="5" fillId="0" borderId="0" xfId="3" applyNumberFormat="1" applyFont="1" applyFill="1" applyBorder="1" applyAlignment="1" applyProtection="1">
      <alignment horizontal="center" vertical="center"/>
    </xf>
    <xf numFmtId="169" fontId="5" fillId="0" borderId="0" xfId="1" applyNumberFormat="1" applyFont="1" applyFill="1" applyBorder="1" applyAlignment="1" applyProtection="1">
      <alignment horizontal="center" vertical="center"/>
    </xf>
    <xf numFmtId="168" fontId="5" fillId="0" borderId="0" xfId="4" applyNumberFormat="1" applyFont="1" applyFill="1" applyBorder="1" applyAlignment="1" applyProtection="1">
      <alignment horizontal="center" vertical="center"/>
    </xf>
    <xf numFmtId="169" fontId="11" fillId="0" borderId="0" xfId="0" applyNumberFormat="1" applyFont="1" applyFill="1" applyBorder="1"/>
    <xf numFmtId="166" fontId="9" fillId="0" borderId="0" xfId="1" applyFont="1" applyBorder="1" applyAlignment="1">
      <alignment horizontal="center" vertical="center"/>
    </xf>
    <xf numFmtId="0" fontId="4" fillId="3" borderId="0" xfId="0" applyFont="1" applyFill="1" applyAlignment="1">
      <alignment vertical="center"/>
    </xf>
    <xf numFmtId="0" fontId="4" fillId="3" borderId="0" xfId="0" applyFont="1" applyFill="1" applyAlignment="1">
      <alignment vertical="center" wrapText="1"/>
    </xf>
    <xf numFmtId="166" fontId="9" fillId="0" borderId="4" xfId="1" applyFont="1" applyFill="1" applyBorder="1" applyAlignment="1" applyProtection="1">
      <alignment horizontal="center" vertical="center"/>
    </xf>
    <xf numFmtId="166" fontId="9" fillId="0" borderId="7" xfId="1" applyFont="1" applyFill="1" applyBorder="1" applyAlignment="1" applyProtection="1">
      <alignment horizontal="center" vertical="center"/>
    </xf>
    <xf numFmtId="0" fontId="3" fillId="0" borderId="0" xfId="0" applyFont="1" applyFill="1" applyAlignment="1">
      <alignment vertical="center"/>
    </xf>
    <xf numFmtId="0" fontId="0" fillId="0" borderId="0" xfId="0" applyFill="1"/>
    <xf numFmtId="0" fontId="0" fillId="0" borderId="0" xfId="0" applyFill="1"/>
    <xf numFmtId="0" fontId="0" fillId="0" borderId="0" xfId="0" applyFill="1"/>
    <xf numFmtId="0" fontId="4" fillId="0" borderId="0" xfId="0" applyFont="1" applyFill="1" applyAlignment="1">
      <alignment vertical="center"/>
    </xf>
    <xf numFmtId="166" fontId="0" fillId="0" borderId="1" xfId="1" applyNumberFormat="1" applyFont="1" applyFill="1" applyBorder="1" applyAlignment="1">
      <alignment horizontal="center" vertical="center"/>
    </xf>
    <xf numFmtId="2" fontId="4" fillId="4" borderId="1" xfId="0" applyNumberFormat="1" applyFont="1" applyFill="1" applyBorder="1" applyAlignment="1">
      <alignment horizontal="center" vertical="center"/>
    </xf>
    <xf numFmtId="2" fontId="4" fillId="3" borderId="0" xfId="0" applyNumberFormat="1" applyFont="1" applyFill="1" applyAlignment="1">
      <alignment horizontal="center" vertical="center"/>
    </xf>
    <xf numFmtId="166" fontId="0" fillId="0" borderId="0" xfId="0" applyNumberFormat="1" applyFill="1" applyAlignment="1">
      <alignment horizontal="center"/>
    </xf>
    <xf numFmtId="2" fontId="0" fillId="0" borderId="0" xfId="0" applyNumberFormat="1" applyFill="1"/>
    <xf numFmtId="166" fontId="10" fillId="0" borderId="1" xfId="2" applyNumberFormat="1" applyFont="1" applyFill="1" applyBorder="1" applyAlignment="1">
      <alignment horizontal="center" vertical="center"/>
    </xf>
    <xf numFmtId="166" fontId="10" fillId="3" borderId="1" xfId="1" applyNumberFormat="1" applyFont="1" applyFill="1" applyBorder="1" applyAlignment="1">
      <alignment horizontal="center" vertical="center"/>
    </xf>
    <xf numFmtId="166" fontId="10" fillId="3" borderId="1" xfId="1" applyNumberFormat="1" applyFont="1" applyFill="1" applyBorder="1" applyAlignment="1" applyProtection="1">
      <alignment horizontal="center" vertical="center"/>
    </xf>
    <xf numFmtId="166" fontId="10" fillId="0" borderId="1" xfId="1" applyNumberFormat="1" applyFont="1" applyFill="1" applyBorder="1" applyAlignment="1" applyProtection="1">
      <alignment horizontal="center" vertical="center"/>
    </xf>
    <xf numFmtId="0" fontId="4" fillId="3" borderId="0" xfId="0" applyNumberFormat="1" applyFont="1" applyFill="1" applyAlignment="1">
      <alignment horizontal="center" vertical="center"/>
    </xf>
    <xf numFmtId="0" fontId="0" fillId="0" borderId="0" xfId="0" applyNumberFormat="1" applyFill="1"/>
    <xf numFmtId="0" fontId="0" fillId="0" borderId="0" xfId="0" applyFont="1" applyFill="1"/>
    <xf numFmtId="4" fontId="15" fillId="3" borderId="1" xfId="3" applyNumberFormat="1" applyFont="1" applyFill="1" applyBorder="1" applyAlignment="1" applyProtection="1">
      <alignment horizontal="left" vertical="center" wrapText="1"/>
    </xf>
    <xf numFmtId="4" fontId="15" fillId="3" borderId="1" xfId="3" applyNumberFormat="1" applyFont="1" applyFill="1" applyBorder="1" applyAlignment="1" applyProtection="1">
      <alignment horizontal="center" vertical="center"/>
    </xf>
    <xf numFmtId="2" fontId="15" fillId="3" borderId="1" xfId="3" applyNumberFormat="1" applyFont="1" applyFill="1" applyBorder="1" applyAlignment="1" applyProtection="1">
      <alignment horizontal="center" vertical="center"/>
    </xf>
    <xf numFmtId="166" fontId="15" fillId="3" borderId="1" xfId="1" applyNumberFormat="1" applyFont="1" applyFill="1" applyBorder="1" applyAlignment="1" applyProtection="1">
      <alignment horizontal="center" vertical="center"/>
    </xf>
    <xf numFmtId="2" fontId="15" fillId="0" borderId="1" xfId="2" applyNumberFormat="1" applyFont="1" applyFill="1" applyBorder="1" applyAlignment="1">
      <alignment horizontal="left" vertical="center" wrapText="1"/>
    </xf>
    <xf numFmtId="0" fontId="14" fillId="0" borderId="1" xfId="0" applyFont="1" applyFill="1" applyBorder="1" applyAlignment="1">
      <alignment horizontal="center" vertical="center"/>
    </xf>
    <xf numFmtId="2" fontId="15" fillId="0" borderId="1" xfId="3" applyNumberFormat="1" applyFont="1" applyFill="1" applyBorder="1" applyAlignment="1" applyProtection="1">
      <alignment horizontal="center" vertical="center"/>
    </xf>
    <xf numFmtId="166" fontId="15" fillId="0" borderId="1" xfId="1" applyNumberFormat="1" applyFont="1" applyFill="1" applyBorder="1" applyAlignment="1" applyProtection="1">
      <alignment horizontal="center" vertical="center"/>
    </xf>
    <xf numFmtId="166" fontId="15" fillId="3" borderId="1" xfId="1" applyNumberFormat="1" applyFont="1" applyFill="1" applyBorder="1" applyAlignment="1" applyProtection="1">
      <alignment horizontal="right" vertical="center"/>
    </xf>
    <xf numFmtId="0" fontId="14" fillId="0" borderId="1" xfId="0" applyFont="1" applyFill="1" applyBorder="1" applyAlignment="1">
      <alignment vertical="center" wrapText="1"/>
    </xf>
    <xf numFmtId="2" fontId="15" fillId="0" borderId="1" xfId="2" applyNumberFormat="1" applyFont="1" applyFill="1" applyBorder="1" applyAlignment="1">
      <alignment horizontal="center" vertical="center"/>
    </xf>
    <xf numFmtId="0" fontId="15" fillId="0" borderId="1" xfId="0" applyFont="1" applyFill="1" applyBorder="1" applyAlignment="1">
      <alignmen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xf>
    <xf numFmtId="0" fontId="15" fillId="3" borderId="1" xfId="2" applyNumberFormat="1" applyFont="1" applyFill="1" applyBorder="1" applyAlignment="1">
      <alignment horizontal="center" vertical="center"/>
    </xf>
    <xf numFmtId="2" fontId="15" fillId="3" borderId="1" xfId="2" applyNumberFormat="1" applyFont="1" applyFill="1" applyBorder="1" applyAlignment="1">
      <alignment horizontal="left" vertical="center" wrapText="1"/>
    </xf>
    <xf numFmtId="2" fontId="15" fillId="3" borderId="1" xfId="2" applyNumberFormat="1" applyFont="1" applyFill="1" applyBorder="1" applyAlignment="1">
      <alignment horizontal="center" vertical="center"/>
    </xf>
    <xf numFmtId="0" fontId="14" fillId="3" borderId="1" xfId="0" applyNumberFormat="1" applyFont="1" applyFill="1" applyBorder="1" applyAlignment="1">
      <alignment horizontal="center" vertical="center"/>
    </xf>
    <xf numFmtId="0" fontId="14" fillId="0" borderId="1" xfId="0" applyFont="1" applyFill="1" applyBorder="1" applyAlignment="1">
      <alignment wrapText="1"/>
    </xf>
    <xf numFmtId="2" fontId="14" fillId="0" borderId="1" xfId="0" applyNumberFormat="1" applyFont="1" applyFill="1" applyBorder="1" applyAlignment="1">
      <alignment horizontal="center" vertical="center"/>
    </xf>
    <xf numFmtId="0" fontId="14" fillId="0" borderId="1" xfId="0" applyFont="1" applyFill="1" applyBorder="1" applyAlignment="1">
      <alignment horizontal="justify" wrapText="1"/>
    </xf>
    <xf numFmtId="2" fontId="10" fillId="4" borderId="1" xfId="2" applyNumberFormat="1" applyFont="1" applyFill="1" applyBorder="1" applyAlignment="1">
      <alignment horizontal="left" vertical="center" wrapText="1"/>
    </xf>
    <xf numFmtId="2" fontId="15" fillId="4" borderId="1" xfId="0" applyNumberFormat="1" applyFont="1" applyFill="1" applyBorder="1" applyAlignment="1">
      <alignment horizontal="center" vertical="center"/>
    </xf>
    <xf numFmtId="0" fontId="15" fillId="3" borderId="1" xfId="3" applyNumberFormat="1" applyFont="1" applyFill="1" applyBorder="1" applyAlignment="1" applyProtection="1">
      <alignment horizontal="center" vertical="center"/>
    </xf>
    <xf numFmtId="2" fontId="15" fillId="3" borderId="1" xfId="2" applyNumberFormat="1" applyFont="1" applyFill="1" applyBorder="1" applyAlignment="1">
      <alignment horizontal="left" vertical="center"/>
    </xf>
    <xf numFmtId="2" fontId="15" fillId="3" borderId="1" xfId="0" applyNumberFormat="1" applyFont="1" applyFill="1" applyBorder="1" applyAlignment="1">
      <alignment horizontal="center"/>
    </xf>
    <xf numFmtId="0" fontId="15" fillId="0" borderId="1" xfId="0" applyFont="1" applyFill="1" applyBorder="1" applyAlignment="1">
      <alignment horizontal="center" vertical="center"/>
    </xf>
    <xf numFmtId="4" fontId="15" fillId="0" borderId="1" xfId="3" applyNumberFormat="1" applyFont="1" applyFill="1" applyBorder="1" applyAlignment="1" applyProtection="1">
      <alignment horizontal="center" vertical="center"/>
    </xf>
    <xf numFmtId="2" fontId="15" fillId="0" borderId="1" xfId="2" applyNumberFormat="1" applyFont="1" applyFill="1" applyBorder="1" applyAlignment="1">
      <alignment horizontal="left" vertical="center"/>
    </xf>
    <xf numFmtId="0" fontId="16" fillId="4" borderId="1" xfId="0" applyNumberFormat="1" applyFont="1" applyFill="1" applyBorder="1" applyAlignment="1">
      <alignment horizontal="center" vertical="center" wrapText="1"/>
    </xf>
    <xf numFmtId="0" fontId="16" fillId="4" borderId="1" xfId="0" applyFont="1" applyFill="1" applyBorder="1" applyAlignment="1">
      <alignment horizontal="justify" wrapText="1"/>
    </xf>
    <xf numFmtId="166" fontId="16" fillId="4" borderId="1" xfId="0" applyNumberFormat="1" applyFont="1" applyFill="1" applyBorder="1" applyAlignment="1">
      <alignment horizontal="justify" wrapText="1"/>
    </xf>
    <xf numFmtId="0" fontId="14" fillId="0" borderId="1" xfId="0" applyNumberFormat="1" applyFont="1" applyFill="1" applyBorder="1" applyAlignment="1">
      <alignment horizontal="center" vertical="center"/>
    </xf>
    <xf numFmtId="0" fontId="15" fillId="0" borderId="1" xfId="2" applyNumberFormat="1" applyFont="1" applyFill="1" applyBorder="1" applyAlignment="1">
      <alignment horizontal="center" vertical="center"/>
    </xf>
    <xf numFmtId="2" fontId="15" fillId="0" borderId="1" xfId="2" applyNumberFormat="1" applyFont="1" applyFill="1" applyBorder="1" applyAlignment="1">
      <alignment horizontal="justify" vertical="center" wrapText="1"/>
    </xf>
    <xf numFmtId="4" fontId="15" fillId="0" borderId="1" xfId="3" applyNumberFormat="1" applyFont="1" applyFill="1" applyBorder="1" applyAlignment="1" applyProtection="1">
      <alignment horizontal="left" vertical="center" wrapText="1"/>
    </xf>
    <xf numFmtId="166" fontId="10" fillId="4" borderId="1" xfId="1" applyNumberFormat="1" applyFont="1" applyFill="1" applyBorder="1" applyAlignment="1" applyProtection="1">
      <alignment horizontal="center" vertical="center"/>
    </xf>
    <xf numFmtId="2" fontId="15" fillId="0" borderId="1" xfId="2" applyNumberFormat="1" applyFont="1" applyFill="1" applyBorder="1" applyAlignment="1">
      <alignment horizontal="center" vertical="center" wrapText="1"/>
    </xf>
    <xf numFmtId="2" fontId="15" fillId="0" borderId="1" xfId="3"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166" fontId="16" fillId="4" borderId="1" xfId="0" applyNumberFormat="1" applyFont="1" applyFill="1" applyBorder="1"/>
    <xf numFmtId="0" fontId="14" fillId="3" borderId="1" xfId="0" applyFont="1" applyFill="1" applyBorder="1" applyAlignment="1">
      <alignment horizontal="center" vertical="center" wrapText="1"/>
    </xf>
    <xf numFmtId="0" fontId="15" fillId="0" borderId="1" xfId="0" applyFont="1" applyFill="1" applyBorder="1" applyAlignment="1">
      <alignment wrapText="1"/>
    </xf>
    <xf numFmtId="0" fontId="15" fillId="0" borderId="1" xfId="2" applyNumberFormat="1" applyFont="1" applyFill="1" applyBorder="1" applyAlignment="1">
      <alignment horizontal="center" vertical="center" wrapText="1"/>
    </xf>
    <xf numFmtId="0" fontId="0" fillId="0" borderId="0" xfId="0" applyNumberFormat="1" applyFont="1" applyFill="1"/>
    <xf numFmtId="2" fontId="14" fillId="0" borderId="0" xfId="0" applyNumberFormat="1" applyFont="1" applyFill="1" applyAlignment="1">
      <alignment horizontal="center" vertical="center"/>
    </xf>
    <xf numFmtId="166" fontId="0" fillId="0" borderId="0" xfId="0" applyNumberFormat="1" applyFont="1" applyFill="1" applyAlignment="1">
      <alignment horizontal="center"/>
    </xf>
    <xf numFmtId="4" fontId="0" fillId="0" borderId="0" xfId="0" applyNumberFormat="1" applyFont="1" applyFill="1" applyAlignment="1">
      <alignment horizontal="center"/>
    </xf>
    <xf numFmtId="166" fontId="15" fillId="0" borderId="1" xfId="1" applyNumberFormat="1" applyFont="1" applyFill="1" applyBorder="1" applyAlignment="1" applyProtection="1">
      <alignment horizontal="right" vertical="center"/>
    </xf>
    <xf numFmtId="2" fontId="15" fillId="0" borderId="1" xfId="0" applyNumberFormat="1" applyFont="1" applyFill="1" applyBorder="1" applyAlignment="1">
      <alignment horizontal="center"/>
    </xf>
    <xf numFmtId="2" fontId="0" fillId="0" borderId="0" xfId="0" applyNumberFormat="1" applyFont="1" applyFill="1"/>
    <xf numFmtId="0" fontId="18" fillId="0" borderId="0" xfId="12" applyFont="1">
      <alignment vertical="top"/>
    </xf>
    <xf numFmtId="0" fontId="18" fillId="0" borderId="0" xfId="12" applyFont="1" applyAlignment="1"/>
    <xf numFmtId="10" fontId="18" fillId="0" borderId="0" xfId="12" applyNumberFormat="1" applyFont="1" applyAlignment="1"/>
    <xf numFmtId="0" fontId="18" fillId="0" borderId="0" xfId="12" applyFont="1" applyBorder="1" applyAlignment="1"/>
    <xf numFmtId="0" fontId="19" fillId="0" borderId="0" xfId="12" applyFont="1" applyBorder="1" applyAlignment="1">
      <alignment horizontal="center" vertical="center"/>
    </xf>
    <xf numFmtId="0" fontId="19" fillId="0" borderId="0" xfId="12" applyFont="1" applyBorder="1" applyAlignment="1">
      <alignment horizontal="right" indent="4"/>
    </xf>
    <xf numFmtId="0" fontId="8" fillId="3" borderId="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0" fillId="3" borderId="0" xfId="0" applyFill="1" applyAlignment="1">
      <alignment horizontal="center" vertical="center"/>
    </xf>
    <xf numFmtId="0" fontId="0" fillId="3" borderId="0" xfId="0" applyFill="1"/>
    <xf numFmtId="166" fontId="8" fillId="3" borderId="4"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0" fontId="14" fillId="0" borderId="0" xfId="0" applyFont="1" applyFill="1"/>
    <xf numFmtId="0" fontId="15" fillId="0" borderId="0" xfId="0" applyFont="1" applyFill="1" applyAlignment="1">
      <alignment vertical="center"/>
    </xf>
    <xf numFmtId="0" fontId="14" fillId="0" borderId="1" xfId="0" applyFont="1" applyBorder="1" applyAlignment="1">
      <alignment horizontal="center" vertical="center"/>
    </xf>
    <xf numFmtId="2" fontId="14" fillId="0" borderId="1" xfId="0" applyNumberFormat="1" applyFont="1" applyBorder="1" applyAlignment="1">
      <alignment horizontal="center"/>
    </xf>
    <xf numFmtId="166" fontId="14" fillId="0" borderId="1" xfId="1"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2" fontId="14" fillId="0" borderId="1" xfId="0" applyNumberFormat="1" applyFont="1" applyBorder="1" applyAlignment="1">
      <alignment horizontal="center" vertical="center"/>
    </xf>
    <xf numFmtId="0" fontId="14" fillId="0" borderId="0" xfId="0" applyNumberFormat="1" applyFont="1" applyFill="1" applyAlignment="1">
      <alignment horizontal="center" vertical="center"/>
    </xf>
    <xf numFmtId="0" fontId="14" fillId="0" borderId="0" xfId="0" applyFont="1" applyFill="1" applyAlignment="1">
      <alignment horizontal="center" vertical="center"/>
    </xf>
    <xf numFmtId="166" fontId="14" fillId="0" borderId="0" xfId="0" applyNumberFormat="1" applyFont="1" applyFill="1" applyAlignment="1">
      <alignment horizontal="center"/>
    </xf>
    <xf numFmtId="166" fontId="14" fillId="0" borderId="0" xfId="1" applyNumberFormat="1" applyFont="1" applyFill="1" applyAlignment="1">
      <alignment horizontal="center"/>
    </xf>
    <xf numFmtId="0" fontId="3" fillId="0" borderId="0" xfId="0" applyFont="1" applyFill="1" applyAlignment="1">
      <alignment vertical="center"/>
    </xf>
    <xf numFmtId="0" fontId="0" fillId="0" borderId="0" xfId="0" applyFill="1"/>
    <xf numFmtId="0" fontId="14" fillId="0" borderId="1" xfId="0" applyFont="1" applyBorder="1" applyAlignment="1">
      <alignment horizontal="justify" vertical="center" wrapText="1"/>
    </xf>
    <xf numFmtId="2" fontId="1" fillId="0" borderId="1" xfId="0" applyNumberFormat="1" applyFont="1" applyBorder="1" applyAlignment="1">
      <alignment horizontal="center" vertical="center"/>
    </xf>
    <xf numFmtId="0" fontId="51" fillId="0" borderId="1" xfId="12" applyFont="1" applyBorder="1" applyAlignment="1">
      <alignment vertical="center"/>
    </xf>
    <xf numFmtId="0" fontId="51" fillId="0" borderId="2" xfId="12" applyFont="1" applyBorder="1" applyAlignment="1">
      <alignment vertical="center"/>
    </xf>
    <xf numFmtId="9" fontId="0" fillId="0" borderId="0" xfId="4" applyFont="1"/>
    <xf numFmtId="0" fontId="53" fillId="3" borderId="1" xfId="0" applyFont="1" applyFill="1" applyBorder="1" applyAlignment="1">
      <alignment horizontal="center" vertical="center"/>
    </xf>
    <xf numFmtId="0" fontId="55" fillId="0" borderId="1" xfId="0" applyFont="1" applyBorder="1"/>
    <xf numFmtId="2" fontId="15" fillId="0" borderId="1" xfId="2" applyNumberFormat="1" applyFont="1" applyFill="1" applyBorder="1" applyAlignment="1">
      <alignment horizontal="left" vertical="top" wrapText="1"/>
    </xf>
    <xf numFmtId="0" fontId="15" fillId="0" borderId="1" xfId="12" applyFont="1" applyBorder="1" applyAlignment="1">
      <alignment vertical="center"/>
    </xf>
    <xf numFmtId="4" fontId="15" fillId="0" borderId="1" xfId="12" applyNumberFormat="1" applyFont="1" applyBorder="1" applyAlignment="1">
      <alignment horizontal="right" vertical="center"/>
    </xf>
    <xf numFmtId="10" fontId="15" fillId="0" borderId="1" xfId="12" applyNumberFormat="1" applyFont="1" applyBorder="1" applyAlignment="1">
      <alignment horizontal="center" vertical="center"/>
    </xf>
    <xf numFmtId="165" fontId="15" fillId="0" borderId="1" xfId="273" applyFont="1" applyBorder="1" applyAlignment="1">
      <alignment vertical="center"/>
    </xf>
    <xf numFmtId="165" fontId="15" fillId="0" borderId="1" xfId="273" applyFont="1" applyBorder="1" applyAlignment="1">
      <alignment horizontal="right" vertical="center"/>
    </xf>
    <xf numFmtId="165" fontId="15" fillId="0" borderId="1" xfId="273" applyFont="1" applyBorder="1" applyAlignment="1">
      <alignment horizontal="center" vertical="center"/>
    </xf>
    <xf numFmtId="4" fontId="10" fillId="0" borderId="1" xfId="12" applyNumberFormat="1" applyFont="1" applyBorder="1" applyAlignment="1">
      <alignment horizontal="center" vertical="center"/>
    </xf>
    <xf numFmtId="168" fontId="15" fillId="0" borderId="1" xfId="12" applyNumberFormat="1" applyFont="1" applyBorder="1" applyAlignment="1">
      <alignment horizontal="center" vertical="center"/>
    </xf>
    <xf numFmtId="168" fontId="15" fillId="0" borderId="1" xfId="12" applyNumberFormat="1" applyFont="1" applyBorder="1" applyAlignment="1">
      <alignment vertical="center"/>
    </xf>
    <xf numFmtId="168" fontId="15" fillId="0" borderId="1" xfId="12" applyNumberFormat="1" applyFont="1" applyBorder="1" applyAlignment="1">
      <alignment horizontal="right" vertical="center"/>
    </xf>
    <xf numFmtId="0" fontId="14" fillId="0" borderId="1" xfId="0" applyFont="1" applyFill="1" applyBorder="1" applyAlignment="1">
      <alignment horizontal="center"/>
    </xf>
    <xf numFmtId="0" fontId="15" fillId="3" borderId="1" xfId="0" applyFont="1" applyFill="1" applyBorder="1" applyAlignment="1">
      <alignment horizontal="center" vertical="center"/>
    </xf>
    <xf numFmtId="166" fontId="15" fillId="3" borderId="0" xfId="1" applyNumberFormat="1" applyFont="1" applyFill="1" applyAlignment="1">
      <alignment horizontal="center" vertical="center"/>
    </xf>
    <xf numFmtId="166" fontId="14" fillId="0" borderId="0" xfId="1" applyNumberFormat="1" applyFont="1" applyFill="1"/>
    <xf numFmtId="0" fontId="15" fillId="3" borderId="1" xfId="0" applyNumberFormat="1" applyFont="1" applyFill="1" applyBorder="1" applyAlignment="1">
      <alignment horizontal="center" vertical="center"/>
    </xf>
    <xf numFmtId="0" fontId="4" fillId="0" borderId="1" xfId="0" applyFont="1" applyFill="1" applyBorder="1" applyAlignment="1">
      <alignment vertical="center"/>
    </xf>
    <xf numFmtId="166" fontId="15" fillId="0" borderId="1" xfId="2"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xf>
    <xf numFmtId="0" fontId="15" fillId="0" borderId="0" xfId="0" applyFont="1" applyFill="1"/>
    <xf numFmtId="166" fontId="14" fillId="0" borderId="1" xfId="0" applyNumberFormat="1" applyFont="1" applyFill="1" applyBorder="1"/>
    <xf numFmtId="165" fontId="15" fillId="0" borderId="1" xfId="273" applyNumberFormat="1" applyFont="1" applyBorder="1" applyAlignment="1">
      <alignment horizontal="right" vertical="center"/>
    </xf>
    <xf numFmtId="2" fontId="15" fillId="0" borderId="1" xfId="12" applyNumberFormat="1" applyFont="1" applyBorder="1" applyAlignment="1">
      <alignment vertical="center"/>
    </xf>
    <xf numFmtId="0" fontId="14" fillId="0" borderId="1" xfId="0" applyFont="1" applyFill="1" applyBorder="1" applyAlignment="1">
      <alignment horizontal="left" vertical="center" wrapText="1"/>
    </xf>
    <xf numFmtId="0" fontId="15" fillId="3" borderId="1" xfId="0" applyFont="1" applyFill="1" applyBorder="1" applyAlignment="1">
      <alignment vertical="center" wrapText="1"/>
    </xf>
    <xf numFmtId="2" fontId="15" fillId="0" borderId="1" xfId="0" applyNumberFormat="1" applyFont="1" applyBorder="1" applyAlignment="1">
      <alignment horizontal="center"/>
    </xf>
    <xf numFmtId="166" fontId="15" fillId="3" borderId="1" xfId="1" applyNumberFormat="1" applyFont="1" applyFill="1" applyBorder="1" applyAlignment="1" applyProtection="1">
      <alignment horizontal="center" vertical="center" wrapText="1"/>
    </xf>
    <xf numFmtId="166" fontId="14" fillId="3" borderId="1" xfId="1" applyNumberFormat="1" applyFont="1" applyFill="1" applyBorder="1" applyAlignment="1">
      <alignment horizontal="center" vertical="center"/>
    </xf>
    <xf numFmtId="0" fontId="10" fillId="3" borderId="1" xfId="0" applyFont="1" applyFill="1" applyBorder="1" applyAlignment="1">
      <alignment horizontal="center" vertical="center"/>
    </xf>
    <xf numFmtId="166" fontId="14" fillId="3" borderId="1" xfId="0" applyNumberFormat="1" applyFont="1" applyFill="1" applyBorder="1" applyAlignment="1">
      <alignment vertical="center" wrapText="1"/>
    </xf>
    <xf numFmtId="0" fontId="3" fillId="3" borderId="0" xfId="0" applyFont="1" applyFill="1" applyAlignment="1">
      <alignment vertical="center"/>
    </xf>
    <xf numFmtId="0" fontId="14" fillId="3" borderId="0" xfId="0" applyFont="1" applyFill="1"/>
    <xf numFmtId="166" fontId="1" fillId="3" borderId="1" xfId="1" applyNumberFormat="1" applyFont="1" applyFill="1" applyBorder="1" applyAlignment="1">
      <alignment horizontal="center" vertical="center"/>
    </xf>
    <xf numFmtId="166" fontId="0" fillId="3" borderId="1" xfId="1" applyNumberFormat="1" applyFont="1" applyFill="1" applyBorder="1" applyAlignment="1">
      <alignment horizontal="center" vertical="center"/>
    </xf>
    <xf numFmtId="10" fontId="10" fillId="0" borderId="1" xfId="12" applyNumberFormat="1" applyFont="1" applyBorder="1" applyAlignment="1">
      <alignment horizontal="center" vertical="center"/>
    </xf>
    <xf numFmtId="0" fontId="10" fillId="0" borderId="1" xfId="12" applyFont="1" applyBorder="1" applyAlignment="1">
      <alignment vertical="center"/>
    </xf>
    <xf numFmtId="4" fontId="10" fillId="0" borderId="1" xfId="12" applyNumberFormat="1" applyFont="1" applyBorder="1" applyAlignment="1">
      <alignment horizontal="right" vertical="center"/>
    </xf>
    <xf numFmtId="2" fontId="15" fillId="3" borderId="1" xfId="2" applyNumberFormat="1" applyFont="1" applyFill="1" applyBorder="1" applyAlignment="1">
      <alignment horizontal="justify" vertical="center" wrapText="1"/>
    </xf>
    <xf numFmtId="2" fontId="1" fillId="0" borderId="1" xfId="0" applyNumberFormat="1" applyFont="1" applyFill="1" applyBorder="1" applyAlignment="1">
      <alignment horizontal="center" vertical="center"/>
    </xf>
    <xf numFmtId="49" fontId="51" fillId="0" borderId="3" xfId="12" applyNumberFormat="1" applyFont="1" applyBorder="1" applyAlignment="1">
      <alignment horizontal="centerContinuous" vertical="center"/>
    </xf>
    <xf numFmtId="49" fontId="51" fillId="0" borderId="17" xfId="12" applyNumberFormat="1" applyFont="1" applyBorder="1" applyAlignment="1">
      <alignment horizontal="centerContinuous" vertical="center"/>
    </xf>
    <xf numFmtId="166" fontId="9" fillId="0" borderId="18" xfId="1" applyFont="1" applyBorder="1" applyAlignment="1">
      <alignment horizontal="center" vertical="center"/>
    </xf>
    <xf numFmtId="9" fontId="9" fillId="0" borderId="19" xfId="4" applyFont="1" applyFill="1" applyBorder="1" applyAlignment="1" applyProtection="1">
      <alignment horizontal="center" vertical="center"/>
    </xf>
    <xf numFmtId="0" fontId="19" fillId="0" borderId="0" xfId="12" applyFont="1" applyBorder="1" applyAlignment="1">
      <alignment horizontal="right" indent="4"/>
    </xf>
    <xf numFmtId="4" fontId="10" fillId="0" borderId="1" xfId="12" applyNumberFormat="1" applyFont="1" applyBorder="1" applyAlignment="1">
      <alignment vertical="center"/>
    </xf>
    <xf numFmtId="4" fontId="15" fillId="0" borderId="1" xfId="12" applyNumberFormat="1" applyFont="1" applyBorder="1" applyAlignment="1"/>
    <xf numFmtId="168" fontId="15" fillId="0" borderId="1" xfId="12" applyNumberFormat="1" applyFont="1" applyBorder="1" applyAlignment="1"/>
    <xf numFmtId="10" fontId="10" fillId="0" borderId="1" xfId="4" applyNumberFormat="1" applyFont="1" applyBorder="1" applyAlignment="1">
      <alignment horizontal="center" vertical="center"/>
    </xf>
    <xf numFmtId="0" fontId="57" fillId="0" borderId="0" xfId="0" applyFont="1"/>
    <xf numFmtId="0" fontId="10" fillId="0" borderId="0" xfId="0" applyFont="1" applyFill="1" applyAlignment="1">
      <alignment horizontal="center" vertical="center"/>
    </xf>
    <xf numFmtId="0" fontId="16" fillId="0" borderId="0" xfId="0" applyNumberFormat="1" applyFont="1" applyFill="1" applyAlignment="1">
      <alignment horizontal="center"/>
    </xf>
    <xf numFmtId="0" fontId="16" fillId="0" borderId="1" xfId="0" applyFont="1" applyFill="1" applyBorder="1" applyAlignment="1">
      <alignment horizontal="center" vertical="center"/>
    </xf>
    <xf numFmtId="0" fontId="16" fillId="0" borderId="0" xfId="0" applyFont="1" applyFill="1" applyAlignment="1">
      <alignment horizontal="center" vertical="center"/>
    </xf>
    <xf numFmtId="2" fontId="15"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0" fontId="14" fillId="3" borderId="1" xfId="0" applyFont="1" applyFill="1" applyBorder="1" applyAlignment="1">
      <alignment vertical="center"/>
    </xf>
    <xf numFmtId="0" fontId="14" fillId="0" borderId="1" xfId="0" applyFont="1" applyFill="1" applyBorder="1" applyAlignment="1"/>
    <xf numFmtId="0" fontId="15" fillId="0" borderId="1" xfId="0" applyFont="1" applyFill="1" applyBorder="1" applyAlignment="1"/>
    <xf numFmtId="0" fontId="14" fillId="3" borderId="1" xfId="0" applyFont="1" applyFill="1" applyBorder="1" applyAlignment="1">
      <alignment horizontal="justify"/>
    </xf>
    <xf numFmtId="0" fontId="14" fillId="0" borderId="1" xfId="0" applyFont="1" applyBorder="1" applyAlignment="1">
      <alignment horizontal="justify"/>
    </xf>
    <xf numFmtId="0" fontId="14" fillId="0" borderId="0" xfId="0" applyFont="1" applyFill="1" applyAlignment="1"/>
    <xf numFmtId="0" fontId="15" fillId="3" borderId="1" xfId="3" applyNumberFormat="1" applyFont="1" applyFill="1" applyBorder="1" applyAlignment="1" applyProtection="1">
      <alignment horizontal="left" vertical="center" wrapText="1"/>
    </xf>
    <xf numFmtId="0" fontId="4" fillId="0" borderId="1" xfId="0" applyFont="1" applyFill="1" applyBorder="1" applyAlignment="1">
      <alignment vertical="center" wrapText="1"/>
    </xf>
    <xf numFmtId="44" fontId="14" fillId="0" borderId="0" xfId="0" applyNumberFormat="1" applyFont="1" applyFill="1"/>
    <xf numFmtId="178" fontId="14" fillId="0" borderId="0" xfId="0" applyNumberFormat="1" applyFont="1" applyFill="1"/>
    <xf numFmtId="0" fontId="10" fillId="4" borderId="1" xfId="0" applyFont="1" applyFill="1" applyBorder="1" applyAlignment="1">
      <alignment horizontal="center" vertical="center"/>
    </xf>
    <xf numFmtId="0" fontId="14" fillId="0" borderId="1" xfId="0" applyFont="1" applyFill="1" applyBorder="1" applyAlignment="1">
      <alignment horizontal="justify" vertical="center" wrapText="1"/>
    </xf>
    <xf numFmtId="2" fontId="15" fillId="30" borderId="1" xfId="2" applyNumberFormat="1" applyFont="1" applyFill="1" applyBorder="1" applyAlignment="1">
      <alignment horizontal="center" vertical="center"/>
    </xf>
    <xf numFmtId="2" fontId="15" fillId="30" borderId="1" xfId="3" applyNumberFormat="1" applyFont="1" applyFill="1" applyBorder="1" applyAlignment="1" applyProtection="1">
      <alignment horizontal="center" vertical="center"/>
    </xf>
    <xf numFmtId="0" fontId="10" fillId="31" borderId="1" xfId="3" applyNumberFormat="1" applyFont="1" applyFill="1" applyBorder="1" applyAlignment="1" applyProtection="1">
      <alignment horizontal="center" vertical="center"/>
    </xf>
    <xf numFmtId="4" fontId="10" fillId="31" borderId="1" xfId="3" applyNumberFormat="1" applyFont="1" applyFill="1" applyBorder="1" applyAlignment="1" applyProtection="1">
      <alignment horizontal="left" vertical="center" wrapText="1"/>
    </xf>
    <xf numFmtId="4" fontId="15" fillId="31" borderId="1" xfId="3" applyNumberFormat="1" applyFont="1" applyFill="1" applyBorder="1" applyAlignment="1" applyProtection="1">
      <alignment horizontal="center" vertical="center"/>
    </xf>
    <xf numFmtId="2" fontId="15" fillId="31" borderId="1" xfId="3" applyNumberFormat="1" applyFont="1" applyFill="1" applyBorder="1" applyAlignment="1" applyProtection="1">
      <alignment horizontal="center" vertical="center"/>
    </xf>
    <xf numFmtId="166" fontId="10" fillId="31" borderId="1" xfId="1" applyNumberFormat="1" applyFont="1" applyFill="1" applyBorder="1" applyAlignment="1" applyProtection="1">
      <alignment horizontal="center" vertical="center"/>
    </xf>
    <xf numFmtId="166" fontId="10" fillId="31" borderId="1" xfId="1" applyNumberFormat="1" applyFont="1" applyFill="1" applyBorder="1" applyAlignment="1" applyProtection="1">
      <alignment horizontal="right" vertical="center"/>
    </xf>
    <xf numFmtId="0" fontId="10" fillId="32" borderId="1" xfId="2" applyNumberFormat="1" applyFont="1" applyFill="1" applyBorder="1" applyAlignment="1">
      <alignment horizontal="center" vertical="center"/>
    </xf>
    <xf numFmtId="2" fontId="10" fillId="32" borderId="1" xfId="2" applyNumberFormat="1" applyFont="1" applyFill="1" applyBorder="1" applyAlignment="1">
      <alignment horizontal="left" vertical="center" wrapText="1"/>
    </xf>
    <xf numFmtId="2" fontId="15" fillId="32" borderId="1" xfId="2" applyNumberFormat="1" applyFont="1" applyFill="1" applyBorder="1" applyAlignment="1">
      <alignment horizontal="center" vertical="center"/>
    </xf>
    <xf numFmtId="2" fontId="15" fillId="32" borderId="1" xfId="3" applyNumberFormat="1" applyFont="1" applyFill="1" applyBorder="1" applyAlignment="1" applyProtection="1">
      <alignment horizontal="center" vertical="center"/>
    </xf>
    <xf numFmtId="166" fontId="10" fillId="32" borderId="1" xfId="1" applyNumberFormat="1" applyFont="1" applyFill="1" applyBorder="1" applyAlignment="1" applyProtection="1">
      <alignment horizontal="center" vertical="center"/>
    </xf>
    <xf numFmtId="166" fontId="10" fillId="32" borderId="1" xfId="1" applyNumberFormat="1" applyFont="1" applyFill="1" applyBorder="1" applyAlignment="1" applyProtection="1">
      <alignment horizontal="right" vertical="center"/>
    </xf>
    <xf numFmtId="0" fontId="10" fillId="33" borderId="1" xfId="3" applyNumberFormat="1" applyFont="1" applyFill="1" applyBorder="1" applyAlignment="1" applyProtection="1">
      <alignment horizontal="center" vertical="center"/>
    </xf>
    <xf numFmtId="4" fontId="10" fillId="33" borderId="1" xfId="3" applyNumberFormat="1" applyFont="1" applyFill="1" applyBorder="1" applyAlignment="1" applyProtection="1">
      <alignment horizontal="left" vertical="center" wrapText="1"/>
    </xf>
    <xf numFmtId="2" fontId="15" fillId="33" borderId="1" xfId="3" applyNumberFormat="1" applyFont="1" applyFill="1" applyBorder="1" applyAlignment="1" applyProtection="1">
      <alignment horizontal="center" vertical="center"/>
    </xf>
    <xf numFmtId="166" fontId="10" fillId="33" borderId="1" xfId="1" applyNumberFormat="1" applyFont="1" applyFill="1" applyBorder="1" applyAlignment="1" applyProtection="1">
      <alignment horizontal="center" vertical="center"/>
    </xf>
    <xf numFmtId="166" fontId="10" fillId="33" borderId="1" xfId="1" applyNumberFormat="1" applyFont="1" applyFill="1" applyBorder="1" applyAlignment="1" applyProtection="1">
      <alignment horizontal="right" vertical="center"/>
    </xf>
    <xf numFmtId="0" fontId="10" fillId="34" borderId="1" xfId="3" applyNumberFormat="1" applyFont="1" applyFill="1" applyBorder="1" applyAlignment="1" applyProtection="1">
      <alignment horizontal="center" vertical="center"/>
    </xf>
    <xf numFmtId="4" fontId="10" fillId="34" borderId="1" xfId="3" applyNumberFormat="1" applyFont="1" applyFill="1" applyBorder="1" applyAlignment="1" applyProtection="1">
      <alignment horizontal="left" vertical="center" wrapText="1"/>
    </xf>
    <xf numFmtId="4" fontId="15" fillId="34" borderId="1" xfId="3" applyNumberFormat="1" applyFont="1" applyFill="1" applyBorder="1" applyAlignment="1" applyProtection="1">
      <alignment horizontal="center" vertical="center"/>
    </xf>
    <xf numFmtId="2" fontId="15" fillId="34" borderId="1" xfId="3" applyNumberFormat="1" applyFont="1" applyFill="1" applyBorder="1" applyAlignment="1" applyProtection="1">
      <alignment horizontal="center" vertical="center"/>
    </xf>
    <xf numFmtId="166" fontId="10" fillId="34" borderId="1" xfId="1" applyNumberFormat="1" applyFont="1" applyFill="1" applyBorder="1" applyAlignment="1" applyProtection="1">
      <alignment horizontal="center" vertical="center"/>
    </xf>
    <xf numFmtId="166" fontId="10" fillId="34" borderId="1" xfId="1" applyNumberFormat="1" applyFont="1" applyFill="1" applyBorder="1" applyAlignment="1" applyProtection="1">
      <alignment horizontal="right" vertical="center"/>
    </xf>
    <xf numFmtId="2" fontId="10" fillId="34" borderId="1" xfId="2" applyNumberFormat="1" applyFont="1" applyFill="1" applyBorder="1" applyAlignment="1">
      <alignment horizontal="left" vertical="center" wrapText="1"/>
    </xf>
    <xf numFmtId="2" fontId="15" fillId="34" borderId="1" xfId="2" applyNumberFormat="1" applyFont="1" applyFill="1" applyBorder="1" applyAlignment="1">
      <alignment horizontal="center" vertical="center"/>
    </xf>
    <xf numFmtId="2" fontId="10" fillId="33" borderId="1" xfId="2" applyNumberFormat="1" applyFont="1" applyFill="1" applyBorder="1" applyAlignment="1">
      <alignment horizontal="left" vertical="center" wrapText="1"/>
    </xf>
    <xf numFmtId="2" fontId="15" fillId="33" borderId="1" xfId="2" applyNumberFormat="1" applyFont="1" applyFill="1" applyBorder="1" applyAlignment="1">
      <alignment horizontal="center" vertical="center"/>
    </xf>
    <xf numFmtId="0" fontId="16" fillId="33" borderId="1" xfId="0" applyFont="1" applyFill="1" applyBorder="1" applyAlignment="1">
      <alignment vertical="center" wrapText="1"/>
    </xf>
    <xf numFmtId="0" fontId="16" fillId="33" borderId="1" xfId="0" applyFont="1" applyFill="1" applyBorder="1" applyAlignment="1">
      <alignment horizontal="center" vertical="center"/>
    </xf>
    <xf numFmtId="2" fontId="10" fillId="33" borderId="1" xfId="3" applyNumberFormat="1" applyFont="1" applyFill="1" applyBorder="1" applyAlignment="1" applyProtection="1">
      <alignment horizontal="center" vertical="center"/>
    </xf>
    <xf numFmtId="4" fontId="10" fillId="30" borderId="1" xfId="3" applyNumberFormat="1" applyFont="1" applyFill="1" applyBorder="1" applyAlignment="1" applyProtection="1">
      <alignment horizontal="left" vertical="center" wrapText="1"/>
    </xf>
    <xf numFmtId="4" fontId="15" fillId="30" borderId="1" xfId="3" applyNumberFormat="1" applyFont="1" applyFill="1" applyBorder="1" applyAlignment="1" applyProtection="1">
      <alignment horizontal="center" vertical="center"/>
    </xf>
    <xf numFmtId="166" fontId="10" fillId="30" borderId="1" xfId="1" applyNumberFormat="1" applyFont="1" applyFill="1" applyBorder="1" applyAlignment="1" applyProtection="1">
      <alignment horizontal="center" vertical="center"/>
    </xf>
    <xf numFmtId="166" fontId="10" fillId="30" borderId="1" xfId="1" applyNumberFormat="1" applyFont="1" applyFill="1" applyBorder="1" applyAlignment="1" applyProtection="1">
      <alignment horizontal="right" vertical="center"/>
    </xf>
    <xf numFmtId="2" fontId="10" fillId="30" borderId="1" xfId="2" applyNumberFormat="1" applyFont="1" applyFill="1" applyBorder="1" applyAlignment="1">
      <alignment horizontal="left" vertical="center" wrapText="1"/>
    </xf>
    <xf numFmtId="0" fontId="10" fillId="30" borderId="1" xfId="2" applyNumberFormat="1" applyFont="1" applyFill="1" applyBorder="1" applyAlignment="1">
      <alignment horizontal="center" vertical="center"/>
    </xf>
    <xf numFmtId="4" fontId="10" fillId="35" borderId="1" xfId="3" applyNumberFormat="1" applyFont="1" applyFill="1" applyBorder="1" applyAlignment="1" applyProtection="1">
      <alignment horizontal="left" vertical="center" wrapText="1"/>
    </xf>
    <xf numFmtId="0" fontId="12" fillId="35" borderId="1" xfId="2" applyFont="1" applyFill="1" applyBorder="1" applyAlignment="1">
      <alignment horizontal="center" vertical="center" wrapText="1"/>
    </xf>
    <xf numFmtId="2" fontId="12" fillId="35" borderId="1" xfId="2" applyNumberFormat="1" applyFont="1" applyFill="1" applyBorder="1" applyAlignment="1">
      <alignment horizontal="center" vertical="center" wrapText="1"/>
    </xf>
    <xf numFmtId="166" fontId="10" fillId="35" borderId="1" xfId="2" applyNumberFormat="1" applyFont="1" applyFill="1" applyBorder="1" applyAlignment="1">
      <alignment horizontal="center" vertical="center" wrapText="1"/>
    </xf>
    <xf numFmtId="2" fontId="10" fillId="31" borderId="1" xfId="2" applyNumberFormat="1" applyFont="1" applyFill="1" applyBorder="1" applyAlignment="1">
      <alignment horizontal="left" vertical="center" wrapText="1"/>
    </xf>
    <xf numFmtId="4" fontId="10" fillId="31" borderId="1" xfId="3" applyNumberFormat="1" applyFont="1" applyFill="1" applyBorder="1" applyAlignment="1" applyProtection="1">
      <alignment horizontal="center" vertical="center"/>
    </xf>
    <xf numFmtId="0" fontId="16" fillId="33" borderId="1" xfId="0" applyFont="1" applyFill="1" applyBorder="1" applyAlignment="1">
      <alignment horizontal="left" vertical="center" wrapText="1"/>
    </xf>
    <xf numFmtId="0" fontId="16" fillId="33" borderId="1" xfId="0" applyFont="1" applyFill="1" applyBorder="1" applyAlignment="1">
      <alignment horizontal="center" vertical="center" wrapText="1"/>
    </xf>
    <xf numFmtId="2" fontId="16" fillId="33" borderId="1" xfId="0" applyNumberFormat="1" applyFont="1" applyFill="1" applyBorder="1" applyAlignment="1">
      <alignment horizontal="center" vertical="center" wrapText="1"/>
    </xf>
    <xf numFmtId="166" fontId="16" fillId="33" borderId="1" xfId="0" applyNumberFormat="1" applyFont="1" applyFill="1" applyBorder="1" applyAlignment="1">
      <alignment horizontal="center" vertical="center" wrapText="1"/>
    </xf>
    <xf numFmtId="0" fontId="16" fillId="31" borderId="1" xfId="0" applyFont="1" applyFill="1" applyBorder="1" applyAlignment="1">
      <alignment horizontal="justify" wrapText="1"/>
    </xf>
    <xf numFmtId="0" fontId="16" fillId="36" borderId="1" xfId="0" applyFont="1" applyFill="1" applyBorder="1" applyAlignment="1">
      <alignment horizontal="justify" wrapText="1"/>
    </xf>
    <xf numFmtId="2" fontId="16" fillId="36" borderId="1" xfId="0" applyNumberFormat="1" applyFont="1" applyFill="1" applyBorder="1" applyAlignment="1">
      <alignment horizontal="justify" wrapText="1"/>
    </xf>
    <xf numFmtId="166" fontId="16" fillId="36" borderId="1" xfId="0" applyNumberFormat="1" applyFont="1" applyFill="1" applyBorder="1" applyAlignment="1">
      <alignment horizontal="justify" wrapText="1"/>
    </xf>
    <xf numFmtId="166" fontId="10" fillId="36" borderId="1" xfId="1" applyNumberFormat="1" applyFont="1" applyFill="1" applyBorder="1" applyAlignment="1" applyProtection="1">
      <alignment horizontal="right" vertical="center"/>
    </xf>
    <xf numFmtId="0" fontId="16" fillId="35" borderId="1" xfId="0" applyFont="1" applyFill="1" applyBorder="1" applyAlignment="1">
      <alignment horizontal="center" vertical="center" wrapText="1"/>
    </xf>
    <xf numFmtId="0" fontId="16" fillId="35" borderId="1" xfId="0" applyFont="1" applyFill="1" applyBorder="1" applyAlignment="1">
      <alignment horizontal="justify" wrapText="1"/>
    </xf>
    <xf numFmtId="166" fontId="16" fillId="35" borderId="1" xfId="0" applyNumberFormat="1" applyFont="1" applyFill="1" applyBorder="1" applyAlignment="1">
      <alignment horizontal="justify" wrapText="1"/>
    </xf>
    <xf numFmtId="0" fontId="16" fillId="35" borderId="1" xfId="0" applyNumberFormat="1" applyFont="1" applyFill="1" applyBorder="1" applyAlignment="1">
      <alignment horizontal="center" vertical="center" wrapText="1"/>
    </xf>
    <xf numFmtId="2" fontId="16" fillId="35" borderId="1" xfId="0" applyNumberFormat="1" applyFont="1" applyFill="1" applyBorder="1" applyAlignment="1">
      <alignment horizontal="justify" wrapText="1"/>
    </xf>
    <xf numFmtId="166" fontId="10" fillId="35" borderId="1" xfId="1" applyNumberFormat="1" applyFont="1" applyFill="1" applyBorder="1" applyAlignment="1" applyProtection="1">
      <alignment horizontal="right" vertical="center"/>
    </xf>
    <xf numFmtId="0" fontId="16" fillId="35" borderId="1" xfId="0" applyFont="1" applyFill="1" applyBorder="1" applyAlignment="1">
      <alignment horizontal="left" vertical="center" wrapText="1"/>
    </xf>
    <xf numFmtId="2" fontId="16" fillId="35" borderId="1" xfId="0" applyNumberFormat="1" applyFont="1" applyFill="1" applyBorder="1" applyAlignment="1">
      <alignment horizontal="center" vertical="center" wrapText="1"/>
    </xf>
    <xf numFmtId="166" fontId="16" fillId="35" borderId="1" xfId="0" applyNumberFormat="1" applyFont="1" applyFill="1" applyBorder="1" applyAlignment="1">
      <alignment horizontal="center" vertical="center" wrapText="1"/>
    </xf>
    <xf numFmtId="2" fontId="4" fillId="34" borderId="1" xfId="0" applyNumberFormat="1" applyFont="1" applyFill="1" applyBorder="1" applyAlignment="1">
      <alignment horizontal="center" vertical="center"/>
    </xf>
    <xf numFmtId="0" fontId="1" fillId="33" borderId="1" xfId="0" applyFont="1" applyFill="1" applyBorder="1" applyAlignment="1">
      <alignment horizontal="center" vertical="center"/>
    </xf>
    <xf numFmtId="0" fontId="15" fillId="0" borderId="1" xfId="3" applyNumberFormat="1" applyFont="1" applyFill="1" applyBorder="1" applyAlignment="1" applyProtection="1">
      <alignment horizontal="center" vertical="center"/>
    </xf>
    <xf numFmtId="0" fontId="16" fillId="35" borderId="1" xfId="0" applyFont="1" applyFill="1" applyBorder="1" applyAlignment="1">
      <alignment horizontal="justify"/>
    </xf>
    <xf numFmtId="0" fontId="16" fillId="37" borderId="1" xfId="0" applyNumberFormat="1" applyFont="1" applyFill="1" applyBorder="1" applyAlignment="1">
      <alignment horizontal="center" vertical="center" wrapText="1"/>
    </xf>
    <xf numFmtId="0" fontId="16" fillId="37" borderId="1" xfId="0" applyFont="1" applyFill="1" applyBorder="1" applyAlignment="1">
      <alignment horizontal="justify" wrapText="1"/>
    </xf>
    <xf numFmtId="2" fontId="16" fillId="37" borderId="1" xfId="0" applyNumberFormat="1" applyFont="1" applyFill="1" applyBorder="1" applyAlignment="1">
      <alignment horizontal="justify" wrapText="1"/>
    </xf>
    <xf numFmtId="166" fontId="16" fillId="37" borderId="1" xfId="0" applyNumberFormat="1" applyFont="1" applyFill="1" applyBorder="1" applyAlignment="1">
      <alignment horizontal="justify" wrapText="1"/>
    </xf>
    <xf numFmtId="166" fontId="10" fillId="37" borderId="1" xfId="1" applyNumberFormat="1" applyFont="1" applyFill="1" applyBorder="1" applyAlignment="1" applyProtection="1">
      <alignment horizontal="right" vertical="center"/>
    </xf>
    <xf numFmtId="2" fontId="16" fillId="34" borderId="1" xfId="0" applyNumberFormat="1" applyFont="1" applyFill="1" applyBorder="1" applyAlignment="1">
      <alignment horizontal="justify" wrapText="1"/>
    </xf>
    <xf numFmtId="166" fontId="16" fillId="34" borderId="1" xfId="0" applyNumberFormat="1" applyFont="1" applyFill="1" applyBorder="1" applyAlignment="1">
      <alignment horizontal="justify" wrapText="1"/>
    </xf>
    <xf numFmtId="0" fontId="10" fillId="37" borderId="1" xfId="3" applyNumberFormat="1" applyFont="1" applyFill="1" applyBorder="1" applyAlignment="1" applyProtection="1">
      <alignment horizontal="center" vertical="center"/>
    </xf>
    <xf numFmtId="4" fontId="10" fillId="37" borderId="1" xfId="3" applyNumberFormat="1" applyFont="1" applyFill="1" applyBorder="1" applyAlignment="1" applyProtection="1">
      <alignment horizontal="left" vertical="center"/>
    </xf>
    <xf numFmtId="4" fontId="15" fillId="37" borderId="1" xfId="3" applyNumberFormat="1" applyFont="1" applyFill="1" applyBorder="1" applyAlignment="1" applyProtection="1">
      <alignment horizontal="center" vertical="center"/>
    </xf>
    <xf numFmtId="2" fontId="15" fillId="37" borderId="1" xfId="3" applyNumberFormat="1" applyFont="1" applyFill="1" applyBorder="1" applyAlignment="1" applyProtection="1">
      <alignment horizontal="center" vertical="center"/>
    </xf>
    <xf numFmtId="166" fontId="10" fillId="37" borderId="1" xfId="1" applyNumberFormat="1" applyFont="1" applyFill="1" applyBorder="1" applyAlignment="1" applyProtection="1">
      <alignment horizontal="center" vertical="center"/>
    </xf>
    <xf numFmtId="4" fontId="10" fillId="33" borderId="1" xfId="3" applyNumberFormat="1" applyFont="1" applyFill="1" applyBorder="1" applyAlignment="1" applyProtection="1">
      <alignment horizontal="left" vertical="center"/>
    </xf>
    <xf numFmtId="4" fontId="15" fillId="33" borderId="1" xfId="3" applyNumberFormat="1" applyFont="1" applyFill="1" applyBorder="1" applyAlignment="1" applyProtection="1">
      <alignment horizontal="center" vertical="center"/>
    </xf>
    <xf numFmtId="0" fontId="16" fillId="30" borderId="1" xfId="0" applyNumberFormat="1" applyFont="1" applyFill="1" applyBorder="1" applyAlignment="1">
      <alignment horizontal="center" vertical="center"/>
    </xf>
    <xf numFmtId="2" fontId="15" fillId="30" borderId="1" xfId="2" applyNumberFormat="1" applyFont="1" applyFill="1" applyBorder="1" applyAlignment="1">
      <alignment horizontal="center" vertical="center" wrapText="1"/>
    </xf>
    <xf numFmtId="0" fontId="10" fillId="36" borderId="1" xfId="3" applyNumberFormat="1" applyFont="1" applyFill="1" applyBorder="1" applyAlignment="1" applyProtection="1">
      <alignment horizontal="center" vertical="center"/>
    </xf>
    <xf numFmtId="4" fontId="10" fillId="36" borderId="1" xfId="3" applyNumberFormat="1" applyFont="1" applyFill="1" applyBorder="1" applyAlignment="1" applyProtection="1">
      <alignment horizontal="left" vertical="center"/>
    </xf>
    <xf numFmtId="4" fontId="15" fillId="36" borderId="1" xfId="3" applyNumberFormat="1" applyFont="1" applyFill="1" applyBorder="1" applyAlignment="1" applyProtection="1">
      <alignment horizontal="center" vertical="center"/>
    </xf>
    <xf numFmtId="2" fontId="15" fillId="36" borderId="1" xfId="3" applyNumberFormat="1" applyFont="1" applyFill="1" applyBorder="1" applyAlignment="1" applyProtection="1">
      <alignment horizontal="center" vertical="center"/>
    </xf>
    <xf numFmtId="0" fontId="16" fillId="36" borderId="1" xfId="0" applyFont="1" applyFill="1" applyBorder="1" applyAlignment="1">
      <alignment horizontal="center" vertical="center"/>
    </xf>
    <xf numFmtId="0" fontId="16" fillId="36" borderId="1" xfId="0" applyFont="1" applyFill="1" applyBorder="1"/>
    <xf numFmtId="166" fontId="16" fillId="36" borderId="1" xfId="0" applyNumberFormat="1" applyFont="1" applyFill="1" applyBorder="1"/>
    <xf numFmtId="0" fontId="16" fillId="37" borderId="1" xfId="0" applyFont="1" applyFill="1" applyBorder="1" applyAlignment="1">
      <alignment horizontal="center" vertical="center"/>
    </xf>
    <xf numFmtId="0" fontId="16" fillId="37" borderId="1" xfId="0" applyFont="1" applyFill="1" applyBorder="1"/>
    <xf numFmtId="166" fontId="16" fillId="37" borderId="1" xfId="0" applyNumberFormat="1" applyFont="1" applyFill="1" applyBorder="1"/>
    <xf numFmtId="0" fontId="16" fillId="37" borderId="1" xfId="0" applyNumberFormat="1" applyFont="1" applyFill="1" applyBorder="1" applyAlignment="1">
      <alignment horizontal="center" vertical="center"/>
    </xf>
    <xf numFmtId="0" fontId="14" fillId="37" borderId="1" xfId="0" applyFont="1" applyFill="1" applyBorder="1" applyAlignment="1">
      <alignment horizontal="center" vertical="center"/>
    </xf>
    <xf numFmtId="2" fontId="14" fillId="37" borderId="1" xfId="0" applyNumberFormat="1" applyFont="1" applyFill="1" applyBorder="1" applyAlignment="1">
      <alignment horizontal="center" vertical="center"/>
    </xf>
    <xf numFmtId="0" fontId="16" fillId="31" borderId="1" xfId="0" applyNumberFormat="1" applyFont="1" applyFill="1" applyBorder="1" applyAlignment="1">
      <alignment horizontal="center" vertical="center"/>
    </xf>
    <xf numFmtId="0" fontId="14" fillId="31" borderId="1" xfId="0" applyFont="1" applyFill="1" applyBorder="1" applyAlignment="1">
      <alignment horizontal="center" vertical="center"/>
    </xf>
    <xf numFmtId="2" fontId="14" fillId="31" borderId="1" xfId="0" applyNumberFormat="1" applyFont="1" applyFill="1" applyBorder="1" applyAlignment="1">
      <alignment horizontal="center" vertical="center"/>
    </xf>
    <xf numFmtId="0" fontId="16" fillId="31" borderId="1" xfId="0" applyFont="1" applyFill="1" applyBorder="1" applyAlignment="1">
      <alignment horizontal="center" vertical="center"/>
    </xf>
    <xf numFmtId="0" fontId="16" fillId="31" borderId="1" xfId="0" applyFont="1" applyFill="1" applyBorder="1"/>
    <xf numFmtId="166" fontId="16" fillId="31" borderId="1" xfId="0" applyNumberFormat="1" applyFont="1" applyFill="1" applyBorder="1"/>
    <xf numFmtId="2" fontId="16" fillId="35" borderId="1" xfId="0" applyNumberFormat="1" applyFont="1" applyFill="1" applyBorder="1" applyAlignment="1">
      <alignment wrapText="1"/>
    </xf>
    <xf numFmtId="166" fontId="16" fillId="35" borderId="1" xfId="0" applyNumberFormat="1" applyFont="1" applyFill="1" applyBorder="1"/>
    <xf numFmtId="0" fontId="16" fillId="35" borderId="1" xfId="0" applyNumberFormat="1" applyFont="1" applyFill="1" applyBorder="1" applyAlignment="1">
      <alignment horizontal="center" vertical="center"/>
    </xf>
    <xf numFmtId="166" fontId="10" fillId="35" borderId="1" xfId="1" applyNumberFormat="1" applyFont="1" applyFill="1" applyBorder="1" applyAlignment="1" applyProtection="1">
      <alignment horizontal="center" vertical="center"/>
    </xf>
    <xf numFmtId="0" fontId="10" fillId="32" borderId="1" xfId="0" applyFont="1" applyFill="1" applyBorder="1" applyAlignment="1">
      <alignment horizontal="center" vertical="center"/>
    </xf>
    <xf numFmtId="0" fontId="16" fillId="37" borderId="1" xfId="0" applyFont="1" applyFill="1" applyBorder="1" applyAlignment="1">
      <alignment horizontal="center" vertical="center" wrapText="1"/>
    </xf>
    <xf numFmtId="0" fontId="16" fillId="37" borderId="1" xfId="0" applyFont="1" applyFill="1" applyBorder="1" applyAlignment="1">
      <alignment horizontal="center"/>
    </xf>
    <xf numFmtId="0" fontId="16" fillId="34" borderId="1" xfId="0" applyNumberFormat="1" applyFont="1" applyFill="1" applyBorder="1" applyAlignment="1">
      <alignment horizontal="center" vertical="center"/>
    </xf>
    <xf numFmtId="0" fontId="16" fillId="34" borderId="1" xfId="0" applyFont="1" applyFill="1" applyBorder="1" applyAlignment="1">
      <alignment horizontal="center" vertical="center" wrapText="1"/>
    </xf>
    <xf numFmtId="0" fontId="10" fillId="35" borderId="1" xfId="2" applyNumberFormat="1" applyFont="1" applyFill="1" applyBorder="1" applyAlignment="1">
      <alignment horizontal="center" vertical="center"/>
    </xf>
    <xf numFmtId="2" fontId="10" fillId="35" borderId="1" xfId="2" applyNumberFormat="1" applyFont="1" applyFill="1" applyBorder="1" applyAlignment="1">
      <alignment horizontal="left" vertical="center"/>
    </xf>
    <xf numFmtId="2" fontId="15" fillId="35" borderId="1" xfId="2" applyNumberFormat="1" applyFont="1" applyFill="1" applyBorder="1" applyAlignment="1">
      <alignment horizontal="center" vertical="center"/>
    </xf>
    <xf numFmtId="2" fontId="15" fillId="35" borderId="1" xfId="3" applyNumberFormat="1" applyFont="1" applyFill="1" applyBorder="1" applyAlignment="1" applyProtection="1">
      <alignment horizontal="center" vertical="center"/>
    </xf>
    <xf numFmtId="4" fontId="10" fillId="31" borderId="1" xfId="3" applyNumberFormat="1" applyFont="1" applyFill="1" applyBorder="1" applyAlignment="1" applyProtection="1">
      <alignment horizontal="left" vertical="center"/>
    </xf>
    <xf numFmtId="2" fontId="10" fillId="31" borderId="1" xfId="3" applyNumberFormat="1" applyFont="1" applyFill="1" applyBorder="1" applyAlignment="1" applyProtection="1">
      <alignment horizontal="center" vertical="center"/>
    </xf>
    <xf numFmtId="4" fontId="10" fillId="36" borderId="1" xfId="3" applyNumberFormat="1" applyFont="1" applyFill="1" applyBorder="1" applyAlignment="1" applyProtection="1">
      <alignment horizontal="center" vertical="center"/>
    </xf>
    <xf numFmtId="2" fontId="10" fillId="36" borderId="1" xfId="3" applyNumberFormat="1" applyFont="1" applyFill="1" applyBorder="1" applyAlignment="1" applyProtection="1">
      <alignment horizontal="center" vertical="center"/>
    </xf>
    <xf numFmtId="0" fontId="10" fillId="31" borderId="1" xfId="0" applyFont="1" applyFill="1" applyBorder="1" applyAlignment="1">
      <alignment horizontal="center" vertical="center"/>
    </xf>
    <xf numFmtId="0" fontId="10" fillId="34" borderId="1" xfId="0" applyFont="1" applyFill="1" applyBorder="1" applyAlignment="1">
      <alignment horizontal="center" vertical="center"/>
    </xf>
    <xf numFmtId="0" fontId="10" fillId="33" borderId="1" xfId="0" applyFont="1" applyFill="1" applyBorder="1" applyAlignment="1">
      <alignment horizontal="center" vertical="center"/>
    </xf>
    <xf numFmtId="0" fontId="10" fillId="30" borderId="1" xfId="0" applyFont="1" applyFill="1" applyBorder="1" applyAlignment="1">
      <alignment horizontal="center" vertical="center"/>
    </xf>
    <xf numFmtId="0" fontId="10" fillId="35" borderId="1" xfId="0" applyFont="1" applyFill="1" applyBorder="1" applyAlignment="1">
      <alignment horizontal="center" vertical="center"/>
    </xf>
    <xf numFmtId="0" fontId="10" fillId="36" borderId="1" xfId="0" applyFont="1" applyFill="1" applyBorder="1" applyAlignment="1">
      <alignment horizontal="center" vertical="center"/>
    </xf>
    <xf numFmtId="0" fontId="10" fillId="37" borderId="1" xfId="0" applyFont="1" applyFill="1" applyBorder="1" applyAlignment="1">
      <alignment horizontal="center" vertical="center"/>
    </xf>
    <xf numFmtId="4" fontId="10" fillId="32" borderId="1" xfId="3" applyNumberFormat="1" applyFont="1" applyFill="1" applyBorder="1" applyAlignment="1" applyProtection="1">
      <alignment horizontal="left" vertical="center" wrapText="1"/>
    </xf>
    <xf numFmtId="4" fontId="15" fillId="32" borderId="1" xfId="3" applyNumberFormat="1" applyFont="1" applyFill="1" applyBorder="1" applyAlignment="1" applyProtection="1">
      <alignment horizontal="center" vertical="center"/>
    </xf>
    <xf numFmtId="2" fontId="4" fillId="32" borderId="1" xfId="0" applyNumberFormat="1" applyFont="1" applyFill="1" applyBorder="1" applyAlignment="1">
      <alignment horizontal="center" vertical="center"/>
    </xf>
    <xf numFmtId="2" fontId="4" fillId="33" borderId="1" xfId="0" applyNumberFormat="1" applyFont="1" applyFill="1" applyBorder="1" applyAlignment="1">
      <alignment horizontal="center" vertical="center"/>
    </xf>
    <xf numFmtId="2" fontId="10" fillId="37" borderId="1" xfId="2" applyNumberFormat="1" applyFont="1" applyFill="1" applyBorder="1" applyAlignment="1">
      <alignment horizontal="left" vertical="center" wrapText="1"/>
    </xf>
    <xf numFmtId="2" fontId="15" fillId="37" borderId="1" xfId="2" applyNumberFormat="1" applyFont="1" applyFill="1" applyBorder="1" applyAlignment="1">
      <alignment horizontal="center" vertical="center"/>
    </xf>
    <xf numFmtId="2" fontId="4" fillId="37" borderId="1" xfId="0" applyNumberFormat="1" applyFont="1" applyFill="1" applyBorder="1" applyAlignment="1">
      <alignment horizontal="center" vertical="center"/>
    </xf>
    <xf numFmtId="2" fontId="10" fillId="35" borderId="1" xfId="2" applyNumberFormat="1" applyFont="1" applyFill="1" applyBorder="1" applyAlignment="1">
      <alignment horizontal="left" vertical="center" wrapText="1"/>
    </xf>
    <xf numFmtId="2" fontId="15" fillId="31" borderId="1" xfId="2" applyNumberFormat="1" applyFont="1" applyFill="1" applyBorder="1" applyAlignment="1">
      <alignment horizontal="center" vertical="center"/>
    </xf>
    <xf numFmtId="0" fontId="15" fillId="4" borderId="1" xfId="2" applyNumberFormat="1" applyFont="1" applyFill="1" applyBorder="1" applyAlignment="1">
      <alignment horizontal="center" vertical="center"/>
    </xf>
    <xf numFmtId="0" fontId="15" fillId="31" borderId="1" xfId="3" applyNumberFormat="1" applyFont="1" applyFill="1" applyBorder="1" applyAlignment="1" applyProtection="1">
      <alignment horizontal="center" vertical="center"/>
    </xf>
    <xf numFmtId="0" fontId="15" fillId="32" borderId="1" xfId="2" applyNumberFormat="1" applyFont="1" applyFill="1" applyBorder="1" applyAlignment="1">
      <alignment horizontal="center" vertical="center"/>
    </xf>
    <xf numFmtId="0" fontId="15" fillId="34" borderId="1" xfId="3" applyNumberFormat="1" applyFont="1" applyFill="1" applyBorder="1" applyAlignment="1" applyProtection="1">
      <alignment horizontal="center" vertical="center"/>
    </xf>
    <xf numFmtId="0" fontId="15" fillId="33" borderId="1" xfId="2" applyNumberFormat="1" applyFont="1" applyFill="1" applyBorder="1" applyAlignment="1">
      <alignment horizontal="center" vertical="center"/>
    </xf>
    <xf numFmtId="0" fontId="15" fillId="33" borderId="1" xfId="3" applyNumberFormat="1" applyFont="1" applyFill="1" applyBorder="1" applyAlignment="1" applyProtection="1">
      <alignment horizontal="center" vertical="center"/>
    </xf>
    <xf numFmtId="0" fontId="14" fillId="33" borderId="1" xfId="0" applyFont="1" applyFill="1" applyBorder="1" applyAlignment="1">
      <alignment horizontal="center" vertical="center" wrapText="1"/>
    </xf>
    <xf numFmtId="0" fontId="15" fillId="30" borderId="1" xfId="3" applyNumberFormat="1" applyFont="1" applyFill="1" applyBorder="1" applyAlignment="1" applyProtection="1">
      <alignment horizontal="center" vertical="center"/>
    </xf>
    <xf numFmtId="0" fontId="15" fillId="30" borderId="1" xfId="2" applyNumberFormat="1" applyFont="1" applyFill="1" applyBorder="1" applyAlignment="1">
      <alignment horizontal="center" vertical="center"/>
    </xf>
    <xf numFmtId="0" fontId="15" fillId="35" borderId="1" xfId="2" applyNumberFormat="1" applyFont="1" applyFill="1" applyBorder="1" applyAlignment="1">
      <alignment horizontal="center" vertical="center" wrapText="1"/>
    </xf>
    <xf numFmtId="0" fontId="15" fillId="31" borderId="1" xfId="2" applyNumberFormat="1" applyFont="1" applyFill="1" applyBorder="1" applyAlignment="1">
      <alignment horizontal="center" vertical="center" wrapText="1"/>
    </xf>
    <xf numFmtId="0" fontId="15" fillId="34" borderId="1" xfId="2" applyNumberFormat="1" applyFont="1" applyFill="1" applyBorder="1" applyAlignment="1">
      <alignment horizontal="center" vertical="center"/>
    </xf>
    <xf numFmtId="0" fontId="14" fillId="33" borderId="1" xfId="0" applyNumberFormat="1" applyFont="1" applyFill="1" applyBorder="1" applyAlignment="1">
      <alignment horizontal="center" vertical="center" wrapText="1"/>
    </xf>
    <xf numFmtId="0" fontId="14" fillId="31" borderId="1" xfId="0" applyFont="1" applyFill="1" applyBorder="1" applyAlignment="1">
      <alignment horizontal="center" vertical="center" wrapText="1"/>
    </xf>
    <xf numFmtId="0" fontId="14" fillId="36" borderId="1" xfId="0" applyNumberFormat="1" applyFont="1" applyFill="1" applyBorder="1" applyAlignment="1">
      <alignment horizontal="center" vertical="center" wrapText="1"/>
    </xf>
    <xf numFmtId="0" fontId="14" fillId="35" borderId="1" xfId="0" applyFont="1" applyFill="1" applyBorder="1" applyAlignment="1">
      <alignment horizontal="center" vertical="center" wrapText="1"/>
    </xf>
    <xf numFmtId="0" fontId="14" fillId="35" borderId="1" xfId="0" applyNumberFormat="1" applyFont="1" applyFill="1" applyBorder="1" applyAlignment="1">
      <alignment horizontal="center" vertical="center" wrapText="1"/>
    </xf>
    <xf numFmtId="0" fontId="15" fillId="32" borderId="1" xfId="3" applyNumberFormat="1" applyFont="1" applyFill="1" applyBorder="1" applyAlignment="1" applyProtection="1">
      <alignment horizontal="center" vertical="center"/>
    </xf>
    <xf numFmtId="0" fontId="15" fillId="37" borderId="1" xfId="2" applyNumberFormat="1" applyFont="1" applyFill="1" applyBorder="1" applyAlignment="1">
      <alignment horizontal="center" vertical="center"/>
    </xf>
    <xf numFmtId="0" fontId="15" fillId="31" borderId="1" xfId="2" applyNumberFormat="1" applyFont="1" applyFill="1" applyBorder="1" applyAlignment="1">
      <alignment horizontal="center" vertical="center"/>
    </xf>
    <xf numFmtId="0" fontId="16" fillId="34" borderId="1" xfId="0" applyFont="1" applyFill="1" applyBorder="1" applyAlignment="1">
      <alignment vertical="center" wrapText="1"/>
    </xf>
    <xf numFmtId="0" fontId="14" fillId="34" borderId="1" xfId="0" applyFont="1" applyFill="1" applyBorder="1" applyAlignment="1">
      <alignment horizontal="center" vertical="center" wrapText="1"/>
    </xf>
    <xf numFmtId="0" fontId="16" fillId="33" borderId="1" xfId="0" applyFont="1" applyFill="1" applyBorder="1" applyAlignment="1">
      <alignment horizontal="center"/>
    </xf>
    <xf numFmtId="0" fontId="16" fillId="33" borderId="1" xfId="0" applyFont="1" applyFill="1" applyBorder="1"/>
    <xf numFmtId="166" fontId="16" fillId="33" borderId="1" xfId="0" applyNumberFormat="1" applyFont="1" applyFill="1" applyBorder="1" applyAlignment="1">
      <alignment horizontal="justify" wrapText="1"/>
    </xf>
    <xf numFmtId="0" fontId="16" fillId="34" borderId="1" xfId="0" applyFont="1" applyFill="1" applyBorder="1" applyAlignment="1">
      <alignment horizontal="center"/>
    </xf>
    <xf numFmtId="0" fontId="16" fillId="34" borderId="1" xfId="0" applyFont="1" applyFill="1" applyBorder="1"/>
    <xf numFmtId="4" fontId="10" fillId="33" borderId="1" xfId="3" applyNumberFormat="1" applyFont="1" applyFill="1" applyBorder="1" applyAlignment="1" applyProtection="1">
      <alignment horizontal="center" vertical="center"/>
    </xf>
    <xf numFmtId="2" fontId="15" fillId="0" borderId="1" xfId="3" quotePrefix="1" applyNumberFormat="1" applyFont="1" applyFill="1" applyBorder="1" applyAlignment="1" applyProtection="1">
      <alignment horizontal="center" vertical="center"/>
    </xf>
    <xf numFmtId="4" fontId="10" fillId="37" borderId="1" xfId="3" applyNumberFormat="1" applyFont="1" applyFill="1" applyBorder="1" applyAlignment="1" applyProtection="1">
      <alignment horizontal="center" vertical="center"/>
    </xf>
    <xf numFmtId="2" fontId="10" fillId="37" borderId="1" xfId="3" applyNumberFormat="1" applyFont="1" applyFill="1" applyBorder="1" applyAlignment="1" applyProtection="1">
      <alignment horizontal="center" vertical="center"/>
    </xf>
    <xf numFmtId="0" fontId="14" fillId="37" borderId="1" xfId="0" applyNumberFormat="1" applyFont="1" applyFill="1" applyBorder="1" applyAlignment="1">
      <alignment horizontal="center" vertical="center" wrapText="1"/>
    </xf>
    <xf numFmtId="0" fontId="16" fillId="37" borderId="1" xfId="0" applyFont="1" applyFill="1" applyBorder="1" applyAlignment="1">
      <alignment horizontal="left" vertical="center" wrapText="1"/>
    </xf>
    <xf numFmtId="2" fontId="16" fillId="37" borderId="1" xfId="0" applyNumberFormat="1" applyFont="1" applyFill="1" applyBorder="1" applyAlignment="1">
      <alignment horizontal="center" vertical="center" wrapText="1"/>
    </xf>
    <xf numFmtId="166" fontId="16" fillId="37" borderId="1" xfId="0" applyNumberFormat="1" applyFont="1" applyFill="1" applyBorder="1" applyAlignment="1">
      <alignment horizontal="center" vertical="center" wrapText="1"/>
    </xf>
    <xf numFmtId="166" fontId="15" fillId="0" borderId="1" xfId="3" applyNumberFormat="1" applyFont="1" applyFill="1" applyBorder="1" applyAlignment="1" applyProtection="1">
      <alignment horizontal="center" vertical="center"/>
    </xf>
    <xf numFmtId="166" fontId="15" fillId="0" borderId="1" xfId="1" applyNumberFormat="1" applyFont="1" applyFill="1" applyBorder="1" applyAlignment="1">
      <alignment horizontal="center" vertical="center"/>
    </xf>
    <xf numFmtId="0" fontId="16" fillId="32" borderId="1" xfId="0" applyNumberFormat="1" applyFont="1" applyFill="1" applyBorder="1" applyAlignment="1">
      <alignment horizontal="center" vertical="center"/>
    </xf>
    <xf numFmtId="0" fontId="14" fillId="32" borderId="1" xfId="0" applyFont="1" applyFill="1" applyBorder="1" applyAlignment="1">
      <alignment horizontal="center" vertical="center"/>
    </xf>
    <xf numFmtId="2" fontId="14" fillId="32" borderId="1" xfId="0" applyNumberFormat="1" applyFont="1" applyFill="1" applyBorder="1" applyAlignment="1">
      <alignment horizontal="center" vertical="center"/>
    </xf>
    <xf numFmtId="0" fontId="16" fillId="32" borderId="1" xfId="0" applyFont="1" applyFill="1" applyBorder="1" applyAlignment="1">
      <alignment horizontal="center" vertical="center"/>
    </xf>
    <xf numFmtId="0" fontId="16" fillId="32" borderId="1" xfId="0" applyFont="1" applyFill="1" applyBorder="1"/>
    <xf numFmtId="166" fontId="16" fillId="32" borderId="1" xfId="0" applyNumberFormat="1" applyFont="1" applyFill="1" applyBorder="1"/>
    <xf numFmtId="0" fontId="53" fillId="3" borderId="3" xfId="0" applyFont="1" applyFill="1" applyBorder="1" applyAlignment="1">
      <alignment horizontal="center" vertical="center"/>
    </xf>
    <xf numFmtId="9" fontId="53" fillId="3" borderId="4" xfId="4" applyFont="1" applyFill="1" applyBorder="1" applyAlignment="1">
      <alignment horizontal="center" vertical="center"/>
    </xf>
    <xf numFmtId="10" fontId="8" fillId="3" borderId="4" xfId="4" applyNumberFormat="1" applyFont="1" applyFill="1" applyBorder="1" applyAlignment="1">
      <alignment horizontal="center" vertical="center"/>
    </xf>
    <xf numFmtId="9" fontId="8" fillId="3" borderId="4" xfId="4" applyFont="1" applyFill="1" applyBorder="1" applyAlignment="1">
      <alignment horizontal="center" vertical="center"/>
    </xf>
    <xf numFmtId="10" fontId="52" fillId="0" borderId="7" xfId="4" applyNumberFormat="1" applyFont="1" applyFill="1" applyBorder="1" applyAlignment="1" applyProtection="1">
      <alignment horizontal="center" vertical="center"/>
    </xf>
    <xf numFmtId="44" fontId="0" fillId="0" borderId="0" xfId="0" applyNumberFormat="1"/>
    <xf numFmtId="0" fontId="16" fillId="33" borderId="1" xfId="0" applyFont="1" applyFill="1" applyBorder="1" applyAlignment="1">
      <alignment horizontal="justify" wrapText="1"/>
    </xf>
    <xf numFmtId="0" fontId="10" fillId="0" borderId="1" xfId="4" applyNumberFormat="1" applyFont="1" applyFill="1" applyBorder="1" applyAlignment="1">
      <alignment horizontal="center" vertical="center"/>
    </xf>
    <xf numFmtId="0" fontId="10" fillId="3" borderId="1" xfId="4" applyNumberFormat="1" applyFont="1" applyFill="1" applyBorder="1" applyAlignment="1">
      <alignment horizontal="center" vertical="center" wrapText="1"/>
    </xf>
    <xf numFmtId="2" fontId="0" fillId="0" borderId="1" xfId="0" applyNumberFormat="1" applyFont="1" applyBorder="1" applyAlignment="1">
      <alignment horizontal="center" vertical="center"/>
    </xf>
    <xf numFmtId="179" fontId="15" fillId="0" borderId="1" xfId="4" applyNumberFormat="1" applyFont="1" applyFill="1" applyBorder="1" applyAlignment="1" applyProtection="1">
      <alignment horizontal="center" vertical="center"/>
    </xf>
    <xf numFmtId="4" fontId="16" fillId="0" borderId="1" xfId="3" applyNumberFormat="1" applyFont="1" applyFill="1" applyBorder="1" applyAlignment="1" applyProtection="1">
      <alignment horizontal="center" vertical="center"/>
    </xf>
    <xf numFmtId="166" fontId="14" fillId="0" borderId="1" xfId="0" applyNumberFormat="1" applyFont="1" applyFill="1" applyBorder="1" applyAlignment="1">
      <alignment vertical="center"/>
    </xf>
    <xf numFmtId="0" fontId="15" fillId="0" borderId="1" xfId="0" applyFont="1" applyFill="1" applyBorder="1" applyAlignment="1">
      <alignment vertical="center"/>
    </xf>
    <xf numFmtId="0" fontId="16" fillId="37" borderId="1" xfId="0" applyFont="1" applyFill="1" applyBorder="1" applyAlignment="1">
      <alignment wrapText="1"/>
    </xf>
    <xf numFmtId="0" fontId="10" fillId="34" borderId="1" xfId="0" applyFont="1" applyFill="1" applyBorder="1" applyAlignment="1">
      <alignment horizontal="left" vertical="center" wrapText="1"/>
    </xf>
    <xf numFmtId="0" fontId="16" fillId="33" borderId="1" xfId="0" applyFont="1" applyFill="1" applyBorder="1" applyAlignment="1">
      <alignment wrapText="1"/>
    </xf>
    <xf numFmtId="0" fontId="16" fillId="30" borderId="1" xfId="0" applyFont="1" applyFill="1" applyBorder="1" applyAlignment="1">
      <alignment wrapText="1"/>
    </xf>
    <xf numFmtId="4" fontId="10" fillId="36" borderId="1" xfId="3" applyNumberFormat="1" applyFont="1" applyFill="1" applyBorder="1" applyAlignment="1" applyProtection="1">
      <alignment horizontal="left" vertical="center" wrapText="1"/>
    </xf>
    <xf numFmtId="0" fontId="16" fillId="36" borderId="1" xfId="0" applyFont="1" applyFill="1" applyBorder="1" applyAlignment="1">
      <alignment wrapText="1"/>
    </xf>
    <xf numFmtId="0" fontId="14" fillId="3" borderId="1" xfId="0" applyFont="1" applyFill="1" applyBorder="1" applyAlignment="1">
      <alignment horizontal="justify" wrapText="1"/>
    </xf>
    <xf numFmtId="4" fontId="10" fillId="37" borderId="1" xfId="3" applyNumberFormat="1" applyFont="1" applyFill="1" applyBorder="1" applyAlignment="1" applyProtection="1">
      <alignment horizontal="left" vertical="center" wrapText="1"/>
    </xf>
    <xf numFmtId="0" fontId="14" fillId="0" borderId="1" xfId="0" applyFont="1" applyBorder="1" applyAlignment="1">
      <alignment horizontal="left" wrapText="1"/>
    </xf>
    <xf numFmtId="0" fontId="14" fillId="0" borderId="1" xfId="0" applyFont="1" applyFill="1" applyBorder="1" applyAlignment="1">
      <alignment horizontal="left" wrapText="1"/>
    </xf>
    <xf numFmtId="0" fontId="16" fillId="31" borderId="1" xfId="0" applyFont="1" applyFill="1" applyBorder="1" applyAlignment="1">
      <alignment wrapText="1"/>
    </xf>
    <xf numFmtId="0" fontId="16" fillId="35" borderId="1" xfId="0" applyFont="1" applyFill="1" applyBorder="1" applyAlignment="1">
      <alignment wrapText="1"/>
    </xf>
    <xf numFmtId="0" fontId="16" fillId="34" borderId="1" xfId="0" applyFont="1" applyFill="1" applyBorder="1" applyAlignment="1">
      <alignment horizontal="justify" wrapText="1"/>
    </xf>
    <xf numFmtId="0" fontId="16" fillId="34" borderId="1" xfId="0" applyFont="1" applyFill="1" applyBorder="1" applyAlignment="1">
      <alignment wrapText="1"/>
    </xf>
    <xf numFmtId="0" fontId="16" fillId="32" borderId="1" xfId="0" applyFont="1" applyFill="1" applyBorder="1" applyAlignment="1">
      <alignment wrapText="1"/>
    </xf>
    <xf numFmtId="2" fontId="15" fillId="3" borderId="1" xfId="0" applyNumberFormat="1" applyFont="1" applyFill="1" applyBorder="1" applyAlignment="1">
      <alignment horizontal="center" vertical="center"/>
    </xf>
    <xf numFmtId="2" fontId="15" fillId="0" borderId="1" xfId="2" applyNumberFormat="1" applyFont="1" applyFill="1" applyBorder="1" applyAlignment="1" applyProtection="1">
      <alignment horizontal="left" vertical="center" wrapText="1"/>
      <protection locked="0"/>
    </xf>
    <xf numFmtId="0" fontId="10" fillId="6" borderId="1" xfId="12" applyFont="1" applyFill="1" applyBorder="1" applyAlignment="1">
      <alignment horizontal="center" vertical="center"/>
    </xf>
    <xf numFmtId="166" fontId="10" fillId="0" borderId="1" xfId="1" applyNumberFormat="1" applyFont="1" applyFill="1" applyBorder="1" applyAlignment="1">
      <alignment horizontal="center" vertical="center" wrapText="1"/>
    </xf>
    <xf numFmtId="0" fontId="10" fillId="0" borderId="1" xfId="2" applyFont="1" applyFill="1" applyBorder="1" applyAlignment="1">
      <alignment horizontal="center" vertical="center" wrapText="1"/>
    </xf>
    <xf numFmtId="2" fontId="10" fillId="0" borderId="1" xfId="2"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4" fillId="0" borderId="0" xfId="0" applyFont="1" applyAlignment="1">
      <alignment horizontal="justify" vertical="justify" wrapText="1"/>
    </xf>
    <xf numFmtId="166" fontId="9" fillId="0" borderId="5" xfId="1" applyFont="1" applyBorder="1" applyAlignment="1">
      <alignment horizontal="center" vertical="center"/>
    </xf>
    <xf numFmtId="166" fontId="9" fillId="0" borderId="6" xfId="1" applyFont="1" applyBorder="1" applyAlignment="1">
      <alignment horizontal="center" vertical="center"/>
    </xf>
    <xf numFmtId="166" fontId="9" fillId="0" borderId="3" xfId="1" applyFont="1" applyBorder="1" applyAlignment="1">
      <alignment horizontal="center" vertical="center"/>
    </xf>
    <xf numFmtId="166" fontId="9" fillId="0" borderId="1" xfId="1" applyFont="1" applyBorder="1" applyAlignment="1">
      <alignment horizontal="center" vertical="center"/>
    </xf>
    <xf numFmtId="0" fontId="53" fillId="2" borderId="3"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4" xfId="0" applyFont="1" applyFill="1" applyBorder="1" applyAlignment="1">
      <alignment horizontal="center" vertical="center"/>
    </xf>
    <xf numFmtId="0" fontId="54" fillId="0" borderId="20" xfId="0" applyFont="1" applyBorder="1" applyAlignment="1">
      <alignment horizontal="justify" vertical="justify" wrapText="1"/>
    </xf>
    <xf numFmtId="0" fontId="54" fillId="0" borderId="21" xfId="0" applyFont="1" applyBorder="1" applyAlignment="1">
      <alignment horizontal="justify" vertical="justify" wrapText="1"/>
    </xf>
    <xf numFmtId="0" fontId="54" fillId="0" borderId="22" xfId="0" applyFont="1" applyBorder="1" applyAlignment="1">
      <alignment horizontal="justify" vertical="justify" wrapText="1"/>
    </xf>
    <xf numFmtId="166" fontId="52" fillId="0" borderId="5" xfId="1" applyFont="1" applyBorder="1" applyAlignment="1">
      <alignment horizontal="center" vertical="center"/>
    </xf>
    <xf numFmtId="166" fontId="52" fillId="0" borderId="6" xfId="1" applyFont="1" applyBorder="1" applyAlignment="1">
      <alignment horizontal="center" vertical="center"/>
    </xf>
    <xf numFmtId="0" fontId="10" fillId="0" borderId="1" xfId="12" applyFont="1" applyBorder="1" applyAlignment="1">
      <alignment horizontal="center" vertical="center"/>
    </xf>
    <xf numFmtId="0" fontId="19" fillId="0" borderId="0" xfId="12" applyFont="1" applyBorder="1" applyAlignment="1">
      <alignment horizontal="left" indent="3"/>
    </xf>
    <xf numFmtId="0" fontId="19" fillId="0" borderId="0" xfId="12" applyFont="1" applyBorder="1" applyAlignment="1">
      <alignment horizontal="center"/>
    </xf>
    <xf numFmtId="0" fontId="19" fillId="0" borderId="0" xfId="12" applyFont="1" applyBorder="1" applyAlignment="1">
      <alignment horizontal="right" indent="4"/>
    </xf>
    <xf numFmtId="0" fontId="10" fillId="0" borderId="1" xfId="12" applyFont="1" applyBorder="1" applyAlignment="1">
      <alignment horizontal="center" vertical="center" wrapText="1"/>
    </xf>
    <xf numFmtId="0" fontId="6" fillId="0" borderId="0" xfId="12" applyFont="1" applyBorder="1" applyAlignment="1">
      <alignment horizontal="center"/>
    </xf>
    <xf numFmtId="0" fontId="20" fillId="0" borderId="0" xfId="12" applyFont="1" applyBorder="1" applyAlignment="1">
      <alignment horizontal="center"/>
    </xf>
    <xf numFmtId="0" fontId="10" fillId="6" borderId="1" xfId="12" applyFont="1" applyFill="1" applyBorder="1" applyAlignment="1">
      <alignment horizontal="center" vertical="center"/>
    </xf>
    <xf numFmtId="0" fontId="10" fillId="6" borderId="1" xfId="12" applyFont="1" applyFill="1" applyBorder="1" applyAlignment="1">
      <alignment horizontal="center" vertical="center" wrapText="1"/>
    </xf>
    <xf numFmtId="166" fontId="10" fillId="3" borderId="1" xfId="1" applyFont="1" applyFill="1" applyBorder="1" applyAlignment="1">
      <alignment horizontal="center" vertical="center"/>
    </xf>
    <xf numFmtId="0" fontId="13" fillId="3" borderId="1" xfId="2" applyFont="1" applyFill="1" applyBorder="1" applyAlignment="1">
      <alignment horizontal="center" vertical="center" wrapText="1"/>
    </xf>
    <xf numFmtId="0" fontId="10" fillId="3" borderId="1" xfId="2" applyFont="1" applyFill="1" applyBorder="1" applyAlignment="1">
      <alignment horizontal="center" vertical="center" wrapText="1"/>
    </xf>
    <xf numFmtId="166" fontId="10" fillId="3" borderId="1" xfId="1" applyNumberFormat="1" applyFont="1" applyFill="1" applyBorder="1" applyAlignment="1">
      <alignment horizontal="center" vertical="center" wrapText="1"/>
    </xf>
    <xf numFmtId="2" fontId="10" fillId="3" borderId="1" xfId="2" applyNumberFormat="1" applyFont="1" applyFill="1" applyBorder="1" applyAlignment="1">
      <alignment horizontal="center" vertical="center" wrapText="1"/>
    </xf>
    <xf numFmtId="0" fontId="10" fillId="0" borderId="1" xfId="2" applyFont="1" applyFill="1" applyBorder="1" applyAlignment="1">
      <alignment horizontal="center" vertical="center" wrapText="1"/>
    </xf>
    <xf numFmtId="2" fontId="10" fillId="0" borderId="1" xfId="2" applyNumberFormat="1" applyFont="1" applyFill="1" applyBorder="1" applyAlignment="1">
      <alignment horizontal="center" vertical="center" wrapText="1"/>
    </xf>
    <xf numFmtId="166" fontId="10" fillId="0" borderId="1" xfId="1" applyNumberFormat="1" applyFont="1" applyFill="1" applyBorder="1" applyAlignment="1">
      <alignment horizontal="center" vertical="center" wrapText="1"/>
    </xf>
    <xf numFmtId="166" fontId="10" fillId="0" borderId="1" xfId="1" applyFont="1" applyFill="1" applyBorder="1" applyAlignment="1">
      <alignment horizontal="center" vertical="center"/>
    </xf>
    <xf numFmtId="0" fontId="10" fillId="0" borderId="1" xfId="0" applyFont="1" applyFill="1" applyBorder="1" applyAlignment="1">
      <alignment horizontal="center" vertical="center" wrapText="1"/>
    </xf>
    <xf numFmtId="4" fontId="10" fillId="0" borderId="1" xfId="2"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166" fontId="10" fillId="3" borderId="1" xfId="1" applyNumberFormat="1" applyFont="1" applyFill="1" applyBorder="1" applyAlignment="1" applyProtection="1">
      <alignment horizontal="right" vertical="center"/>
    </xf>
    <xf numFmtId="0" fontId="13" fillId="3" borderId="27" xfId="2" applyFont="1" applyFill="1" applyBorder="1" applyAlignment="1">
      <alignment horizontal="center" vertical="center" wrapText="1"/>
    </xf>
    <xf numFmtId="0" fontId="13" fillId="3" borderId="28" xfId="2" applyFont="1" applyFill="1" applyBorder="1" applyAlignment="1">
      <alignment horizontal="center" vertical="center" wrapText="1"/>
    </xf>
    <xf numFmtId="0" fontId="13" fillId="3" borderId="23" xfId="2" applyFont="1" applyFill="1" applyBorder="1" applyAlignment="1">
      <alignment horizontal="center" vertical="center" wrapText="1"/>
    </xf>
    <xf numFmtId="0" fontId="13" fillId="3" borderId="29" xfId="2" applyFont="1" applyFill="1" applyBorder="1" applyAlignment="1">
      <alignment horizontal="center" vertical="center" wrapText="1"/>
    </xf>
    <xf numFmtId="0" fontId="13" fillId="3" borderId="0" xfId="2" applyFont="1" applyFill="1" applyBorder="1" applyAlignment="1">
      <alignment horizontal="center" vertical="center" wrapText="1"/>
    </xf>
    <xf numFmtId="0" fontId="13" fillId="3" borderId="24" xfId="2" applyFont="1" applyFill="1" applyBorder="1" applyAlignment="1">
      <alignment horizontal="center" vertical="center" wrapText="1"/>
    </xf>
    <xf numFmtId="0" fontId="13" fillId="3" borderId="25" xfId="2" applyFont="1" applyFill="1" applyBorder="1" applyAlignment="1">
      <alignment horizontal="center" vertical="center" wrapText="1"/>
    </xf>
    <xf numFmtId="0" fontId="13" fillId="3" borderId="30"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3" borderId="1" xfId="4"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xf>
    <xf numFmtId="166" fontId="10" fillId="3" borderId="1" xfId="1" applyNumberFormat="1" applyFont="1" applyFill="1" applyBorder="1" applyAlignment="1" applyProtection="1">
      <alignment horizontal="center" vertical="center" wrapText="1"/>
    </xf>
    <xf numFmtId="0" fontId="16" fillId="3"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xf>
    <xf numFmtId="49" fontId="49" fillId="5" borderId="1" xfId="11" applyNumberFormat="1" applyFont="1" applyFill="1" applyBorder="1" applyAlignment="1">
      <alignment horizontal="center" vertical="center"/>
    </xf>
    <xf numFmtId="0" fontId="10" fillId="6" borderId="1" xfId="12" applyFont="1" applyFill="1" applyBorder="1" applyAlignment="1">
      <alignment horizontal="center" vertical="center" textRotation="255" shrinkToFit="1"/>
    </xf>
    <xf numFmtId="49" fontId="10" fillId="0" borderId="1" xfId="12" applyNumberFormat="1" applyFont="1" applyBorder="1" applyAlignment="1">
      <alignment horizontal="centerContinuous" vertical="center"/>
    </xf>
    <xf numFmtId="49" fontId="15" fillId="0" borderId="1" xfId="12" applyNumberFormat="1" applyFont="1" applyBorder="1" applyAlignment="1">
      <alignment horizontal="centerContinuous" vertical="center"/>
    </xf>
    <xf numFmtId="0" fontId="16" fillId="3" borderId="1" xfId="0" applyFont="1" applyFill="1" applyBorder="1" applyAlignment="1">
      <alignment horizontal="center" vertical="center"/>
    </xf>
  </cellXfs>
  <cellStyles count="274">
    <cellStyle name="_1  Academia de Policia Memoria" xfId="14"/>
    <cellStyle name="_1  Academia de Policia Memoria_Administração  LIDERTEX" xfId="15"/>
    <cellStyle name="_1  Academia de Policia Memoria_Administração  LIDERTEX_Dúvidas CANAÃ ORÇAMENTO" xfId="16"/>
    <cellStyle name="_1  Academia de Policia Memoria_Administração  LIDERTEX_Dúvidas SENAI 2" xfId="17"/>
    <cellStyle name="_1  Academia de Policia Memoria_Administração  LIDERTEX_Dúvidas SENAI CANAÃ (1)" xfId="18"/>
    <cellStyle name="_1  Academia de Policia Memoria_Administração  LIDERTEX_Dúvidas SENAI CANAÃ (3)" xfId="19"/>
    <cellStyle name="_1  Academia de Policia Memoria_Concreto Blocos 1,2 e 3 Cachoeira Grande" xfId="20"/>
    <cellStyle name="_1  Academia de Policia Memoria_Dúvidas CANAÃ ORÇAMENTO" xfId="21"/>
    <cellStyle name="_1  Academia de Policia Memoria_Dúvidas SENAI 2" xfId="22"/>
    <cellStyle name="_1  Academia de Policia Memoria_Dúvidas SENAI CANAÃ (1)" xfId="23"/>
    <cellStyle name="_1  Academia de Policia Memoria_Dúvidas SENAI CANAÃ (3)" xfId="24"/>
    <cellStyle name="_1  Academia de Policia Memoria_Galpão  LIDERTEX memória" xfId="25"/>
    <cellStyle name="_1  Academia de Policia Memoria_Galpão  LIDERTEX memória_Dúvidas CANAÃ ORÇAMENTO" xfId="26"/>
    <cellStyle name="_1  Academia de Policia Memoria_Galpão  LIDERTEX memória_Dúvidas SENAI 2" xfId="27"/>
    <cellStyle name="_1  Academia de Policia Memoria_Galpão  LIDERTEX memória_Dúvidas SENAI CANAÃ (1)" xfId="28"/>
    <cellStyle name="_1  Academia de Policia Memoria_Galpão  LIDERTEX memória_Dúvidas SENAI CANAÃ (3)" xfId="29"/>
    <cellStyle name="_1  Academia de Policia Memoria_Guarita LIDERTEX" xfId="30"/>
    <cellStyle name="_1  Academia de Policia Memoria_Guarita LIDERTEX_Dúvidas CANAÃ ORÇAMENTO" xfId="31"/>
    <cellStyle name="_1  Academia de Policia Memoria_Guarita LIDERTEX_Dúvidas SENAI 2" xfId="32"/>
    <cellStyle name="_1  Academia de Policia Memoria_Guarita LIDERTEX_Dúvidas SENAI CANAÃ (1)" xfId="33"/>
    <cellStyle name="_1  Academia de Policia Memoria_Guarita LIDERTEX_Dúvidas SENAI CANAÃ (3)" xfId="34"/>
    <cellStyle name="_1  Academia de Policia Memoria_LIDERTEX - ORÇAMENTO E CRONOGRAMA" xfId="35"/>
    <cellStyle name="_1  Academia de Policia Memoria_PQ TECNOLÓGICO_ADITIVO N.01_ENGEBRAS_(Comentado pela Engª Mirtes)" xfId="36"/>
    <cellStyle name="_1  Academia de Policia Memoria_Refeitório  LIDERTEX" xfId="37"/>
    <cellStyle name="_1  Academia de Policia Memoria_Refeitório  LIDERTEX_Dúvidas CANAÃ ORÇAMENTO" xfId="38"/>
    <cellStyle name="_1  Academia de Policia Memoria_Refeitório  LIDERTEX_Dúvidas SENAI 2" xfId="39"/>
    <cellStyle name="_1  Academia de Policia Memoria_Refeitório  LIDERTEX_Dúvidas SENAI CANAÃ (1)" xfId="40"/>
    <cellStyle name="_1  Academia de Policia Memoria_Refeitório  LIDERTEX_Dúvidas SENAI CANAÃ (3)" xfId="41"/>
    <cellStyle name="_Centro Comunitário de Buenolândia MEMORIA DE ALVENARIA" xfId="42"/>
    <cellStyle name="_Flex Memoria" xfId="43"/>
    <cellStyle name="_Flex Memoria_Administração  LIDERTEX" xfId="44"/>
    <cellStyle name="_Flex Memoria_Administração  LIDERTEX_Dúvidas CANAÃ ORÇAMENTO" xfId="45"/>
    <cellStyle name="_Flex Memoria_Administração  LIDERTEX_Dúvidas SENAI 2" xfId="46"/>
    <cellStyle name="_Flex Memoria_Administração  LIDERTEX_Dúvidas SENAI CANAÃ (1)" xfId="47"/>
    <cellStyle name="_Flex Memoria_Administração  LIDERTEX_Dúvidas SENAI CANAÃ (3)" xfId="48"/>
    <cellStyle name="_Flex Memoria_Concreto Blocos 1,2 e 3 Cachoeira Grande" xfId="49"/>
    <cellStyle name="_Flex Memoria_Dúvidas CANAÃ ORÇAMENTO" xfId="50"/>
    <cellStyle name="_Flex Memoria_Dúvidas SENAI 2" xfId="51"/>
    <cellStyle name="_Flex Memoria_Dúvidas SENAI CANAÃ (1)" xfId="52"/>
    <cellStyle name="_Flex Memoria_Dúvidas SENAI CANAÃ (3)" xfId="53"/>
    <cellStyle name="_Flex Memoria_Galpão  LIDERTEX memória" xfId="54"/>
    <cellStyle name="_Flex Memoria_Galpão  LIDERTEX memória_Dúvidas CANAÃ ORÇAMENTO" xfId="55"/>
    <cellStyle name="_Flex Memoria_Galpão  LIDERTEX memória_Dúvidas SENAI 2" xfId="56"/>
    <cellStyle name="_Flex Memoria_Galpão  LIDERTEX memória_Dúvidas SENAI CANAÃ (1)" xfId="57"/>
    <cellStyle name="_Flex Memoria_Galpão  LIDERTEX memória_Dúvidas SENAI CANAÃ (3)" xfId="58"/>
    <cellStyle name="_Flex Memoria_Guarita LIDERTEX" xfId="59"/>
    <cellStyle name="_Flex Memoria_Guarita LIDERTEX_Dúvidas CANAÃ ORÇAMENTO" xfId="60"/>
    <cellStyle name="_Flex Memoria_Guarita LIDERTEX_Dúvidas SENAI 2" xfId="61"/>
    <cellStyle name="_Flex Memoria_Guarita LIDERTEX_Dúvidas SENAI CANAÃ (1)" xfId="62"/>
    <cellStyle name="_Flex Memoria_Guarita LIDERTEX_Dúvidas SENAI CANAÃ (3)" xfId="63"/>
    <cellStyle name="_Flex Memoria_LIDERTEX - ORÇAMENTO E CRONOGRAMA" xfId="64"/>
    <cellStyle name="_Flex Memoria_PQ TECNOLÓGICO_ADITIVO N.01_ENGEBRAS_(Comentado pela Engª Mirtes)" xfId="65"/>
    <cellStyle name="_Flex Memoria_Refeitório  LIDERTEX" xfId="66"/>
    <cellStyle name="_Flex Memoria_Refeitório  LIDERTEX_Dúvidas CANAÃ ORÇAMENTO" xfId="67"/>
    <cellStyle name="_Flex Memoria_Refeitório  LIDERTEX_Dúvidas SENAI 2" xfId="68"/>
    <cellStyle name="_Flex Memoria_Refeitório  LIDERTEX_Dúvidas SENAI CANAÃ (1)" xfId="69"/>
    <cellStyle name="_Flex Memoria_Refeitório  LIDERTEX_Dúvidas SENAI CANAÃ (3)" xfId="70"/>
    <cellStyle name="_Hotel Canoas" xfId="71"/>
    <cellStyle name="_Planilha alvenaria SALÃO DE EVENTOS BALNEÁRIO CACHOEIRA GRANDE" xfId="72"/>
    <cellStyle name="_Planilha para levantamento de alvenaria" xfId="73"/>
    <cellStyle name="_Planilha para levantamento de revestimento" xfId="74"/>
    <cellStyle name="_Planilha Revestimentos SALÃO DE EVENTOS BALNEÁRIO CACHOEIRA GRANDE" xfId="75"/>
    <cellStyle name="_PLANILHAS  VESTIÁRIOS CACHOEIRA GRANDE" xfId="76"/>
    <cellStyle name="_PLANILHAS GUARITA.PORTARIA BALNEÁRIO CACHOEIRA GRANDE" xfId="77"/>
    <cellStyle name="_SENAC Caldas Novas Memoria" xfId="78"/>
    <cellStyle name="20% - Accent1" xfId="79"/>
    <cellStyle name="20% - Accent2" xfId="80"/>
    <cellStyle name="20% - Accent3" xfId="81"/>
    <cellStyle name="20% - Accent4" xfId="82"/>
    <cellStyle name="20% - Accent5" xfId="83"/>
    <cellStyle name="20% - Accent6" xfId="84"/>
    <cellStyle name="40% - Accent1" xfId="85"/>
    <cellStyle name="40% - Accent2" xfId="86"/>
    <cellStyle name="40% - Accent3" xfId="87"/>
    <cellStyle name="40% - Accent4" xfId="88"/>
    <cellStyle name="40% - Accent5" xfId="89"/>
    <cellStyle name="40% - Accent6" xfId="90"/>
    <cellStyle name="60% - Accent1" xfId="91"/>
    <cellStyle name="60% - Accent2" xfId="92"/>
    <cellStyle name="60% - Accent3" xfId="93"/>
    <cellStyle name="60% - Accent4" xfId="94"/>
    <cellStyle name="60% - Accent5" xfId="95"/>
    <cellStyle name="60% - Accent6" xfId="96"/>
    <cellStyle name="Accent1" xfId="97"/>
    <cellStyle name="Accent2" xfId="98"/>
    <cellStyle name="Accent3" xfId="99"/>
    <cellStyle name="Accent4" xfId="100"/>
    <cellStyle name="Accent5" xfId="101"/>
    <cellStyle name="Accent6" xfId="102"/>
    <cellStyle name="arrafo de 5" xfId="103"/>
    <cellStyle name="Bad" xfId="104"/>
    <cellStyle name="Calculation" xfId="105"/>
    <cellStyle name="Check Cell" xfId="106"/>
    <cellStyle name="Data" xfId="107"/>
    <cellStyle name="Estilo 1" xfId="108"/>
    <cellStyle name="Euro" xfId="109"/>
    <cellStyle name="Excel Built-in Normal" xfId="110"/>
    <cellStyle name="Excel_BuiltIn_Comma" xfId="111"/>
    <cellStyle name="Explanatory Text" xfId="112"/>
    <cellStyle name="Fixo" xfId="113"/>
    <cellStyle name="Good" xfId="114"/>
    <cellStyle name="Heading" xfId="115"/>
    <cellStyle name="Heading 1" xfId="116"/>
    <cellStyle name="Heading 2" xfId="117"/>
    <cellStyle name="Heading 3" xfId="118"/>
    <cellStyle name="Heading 4" xfId="119"/>
    <cellStyle name="Heading1" xfId="120"/>
    <cellStyle name="Hyperlink 2" xfId="121"/>
    <cellStyle name="Input" xfId="122"/>
    <cellStyle name="Linked Cell" xfId="123"/>
    <cellStyle name="Moeda" xfId="1" builtinId="4"/>
    <cellStyle name="Moeda 2" xfId="8"/>
    <cellStyle name="Moeda 2 2" xfId="124"/>
    <cellStyle name="Moeda 3" xfId="125"/>
    <cellStyle name="Moeda 4" xfId="126"/>
    <cellStyle name="Moeda 5" xfId="127"/>
    <cellStyle name="Neutral" xfId="128"/>
    <cellStyle name="Normal" xfId="0" builtinId="0"/>
    <cellStyle name="Normal 10" xfId="129"/>
    <cellStyle name="Normal 11" xfId="130"/>
    <cellStyle name="Normal 12" xfId="131"/>
    <cellStyle name="Normal 13" xfId="132"/>
    <cellStyle name="Normal 14" xfId="133"/>
    <cellStyle name="Normal 15" xfId="134"/>
    <cellStyle name="Normal 16" xfId="135"/>
    <cellStyle name="Normal 17" xfId="136"/>
    <cellStyle name="Normal 18" xfId="137"/>
    <cellStyle name="Normal 19" xfId="138"/>
    <cellStyle name="Normal 2" xfId="5"/>
    <cellStyle name="Normal 2 10" xfId="9"/>
    <cellStyle name="Normal 2 11" xfId="139"/>
    <cellStyle name="Normal 2 12" xfId="140"/>
    <cellStyle name="Normal 2 13" xfId="141"/>
    <cellStyle name="Normal 2 14" xfId="142"/>
    <cellStyle name="Normal 2 15" xfId="143"/>
    <cellStyle name="Normal 2 16" xfId="144"/>
    <cellStyle name="Normal 2 17" xfId="145"/>
    <cellStyle name="Normal 2 18" xfId="146"/>
    <cellStyle name="Normal 2 19" xfId="147"/>
    <cellStyle name="Normal 2 2" xfId="148"/>
    <cellStyle name="Normal 2 20" xfId="149"/>
    <cellStyle name="Normal 2 3" xfId="150"/>
    <cellStyle name="Normal 2 4" xfId="151"/>
    <cellStyle name="Normal 2 5" xfId="152"/>
    <cellStyle name="Normal 2 6" xfId="153"/>
    <cellStyle name="Normal 2 7" xfId="154"/>
    <cellStyle name="Normal 2 8" xfId="155"/>
    <cellStyle name="Normal 2 9" xfId="156"/>
    <cellStyle name="Normal 2_1  Academia de Policia Memoria" xfId="157"/>
    <cellStyle name="Normal 20" xfId="158"/>
    <cellStyle name="Normal 21" xfId="159"/>
    <cellStyle name="Normal 22" xfId="160"/>
    <cellStyle name="Normal 23" xfId="161"/>
    <cellStyle name="Normal 24" xfId="162"/>
    <cellStyle name="Normal 25" xfId="163"/>
    <cellStyle name="Normal 26" xfId="164"/>
    <cellStyle name="Normal 27" xfId="165"/>
    <cellStyle name="Normal 28" xfId="166"/>
    <cellStyle name="Normal 29" xfId="167"/>
    <cellStyle name="Normal 3" xfId="2"/>
    <cellStyle name="Normal 30" xfId="168"/>
    <cellStyle name="Normal 31" xfId="169"/>
    <cellStyle name="Normal 32" xfId="170"/>
    <cellStyle name="Normal 33" xfId="171"/>
    <cellStyle name="Normal 34" xfId="172"/>
    <cellStyle name="Normal 35" xfId="173"/>
    <cellStyle name="Normal 36" xfId="174"/>
    <cellStyle name="Normal 37" xfId="175"/>
    <cellStyle name="Normal 38" xfId="176"/>
    <cellStyle name="Normal 39" xfId="177"/>
    <cellStyle name="Normal 4" xfId="6"/>
    <cellStyle name="Normal 40" xfId="178"/>
    <cellStyle name="Normal 41" xfId="179"/>
    <cellStyle name="Normal 42" xfId="180"/>
    <cellStyle name="Normal 43" xfId="181"/>
    <cellStyle name="Normal 44" xfId="182"/>
    <cellStyle name="Normal 45" xfId="183"/>
    <cellStyle name="Normal 46" xfId="184"/>
    <cellStyle name="Normal 47" xfId="185"/>
    <cellStyle name="Normal 48" xfId="186"/>
    <cellStyle name="Normal 49" xfId="187"/>
    <cellStyle name="Normal 5" xfId="10"/>
    <cellStyle name="Normal 50" xfId="188"/>
    <cellStyle name="Normal 51" xfId="189"/>
    <cellStyle name="Normal 52" xfId="190"/>
    <cellStyle name="Normal 53" xfId="191"/>
    <cellStyle name="Normal 54" xfId="192"/>
    <cellStyle name="Normal 55" xfId="193"/>
    <cellStyle name="Normal 56" xfId="12"/>
    <cellStyle name="Normal 6" xfId="194"/>
    <cellStyle name="Normal 7" xfId="195"/>
    <cellStyle name="Normal 8" xfId="196"/>
    <cellStyle name="Normal 9" xfId="197"/>
    <cellStyle name="Normal_Orçamento Centro Comercial Lago das Acácias" xfId="11"/>
    <cellStyle name="Nota 10" xfId="198"/>
    <cellStyle name="Nota 11" xfId="199"/>
    <cellStyle name="Nota 12" xfId="200"/>
    <cellStyle name="Nota 13" xfId="201"/>
    <cellStyle name="Nota 14" xfId="202"/>
    <cellStyle name="Nota 15" xfId="203"/>
    <cellStyle name="Nota 16" xfId="204"/>
    <cellStyle name="Nota 17" xfId="205"/>
    <cellStyle name="Nota 18" xfId="206"/>
    <cellStyle name="Nota 19" xfId="207"/>
    <cellStyle name="Nota 2" xfId="208"/>
    <cellStyle name="Nota 20" xfId="209"/>
    <cellStyle name="Nota 21" xfId="210"/>
    <cellStyle name="Nota 22" xfId="211"/>
    <cellStyle name="Nota 23" xfId="212"/>
    <cellStyle name="Nota 24" xfId="213"/>
    <cellStyle name="Nota 25" xfId="214"/>
    <cellStyle name="Nota 26" xfId="215"/>
    <cellStyle name="Nota 27" xfId="216"/>
    <cellStyle name="Nota 28" xfId="217"/>
    <cellStyle name="Nota 29" xfId="218"/>
    <cellStyle name="Nota 3" xfId="219"/>
    <cellStyle name="Nota 30" xfId="220"/>
    <cellStyle name="Nota 31" xfId="221"/>
    <cellStyle name="Nota 32" xfId="222"/>
    <cellStyle name="Nota 33" xfId="223"/>
    <cellStyle name="Nota 34" xfId="224"/>
    <cellStyle name="Nota 35" xfId="225"/>
    <cellStyle name="Nota 36" xfId="226"/>
    <cellStyle name="Nota 37" xfId="227"/>
    <cellStyle name="Nota 38" xfId="228"/>
    <cellStyle name="Nota 39" xfId="229"/>
    <cellStyle name="Nota 4" xfId="230"/>
    <cellStyle name="Nota 40" xfId="231"/>
    <cellStyle name="Nota 41" xfId="232"/>
    <cellStyle name="Nota 42" xfId="233"/>
    <cellStyle name="Nota 43" xfId="234"/>
    <cellStyle name="Nota 44" xfId="235"/>
    <cellStyle name="Nota 45" xfId="236"/>
    <cellStyle name="Nota 46" xfId="237"/>
    <cellStyle name="Nota 47" xfId="238"/>
    <cellStyle name="Nota 48" xfId="239"/>
    <cellStyle name="Nota 49" xfId="240"/>
    <cellStyle name="Nota 5" xfId="241"/>
    <cellStyle name="Nota 50" xfId="242"/>
    <cellStyle name="Nota 51" xfId="243"/>
    <cellStyle name="Nota 52" xfId="244"/>
    <cellStyle name="Nota 53" xfId="245"/>
    <cellStyle name="Nota 54" xfId="246"/>
    <cellStyle name="Nota 55" xfId="247"/>
    <cellStyle name="Nota 6" xfId="248"/>
    <cellStyle name="Nota 7" xfId="249"/>
    <cellStyle name="Nota 8" xfId="250"/>
    <cellStyle name="Nota 9" xfId="251"/>
    <cellStyle name="Note" xfId="252"/>
    <cellStyle name="Output" xfId="253"/>
    <cellStyle name="Percentual" xfId="254"/>
    <cellStyle name="Ponto" xfId="255"/>
    <cellStyle name="Porcentagem" xfId="4" builtinId="5"/>
    <cellStyle name="Porcentagem 2" xfId="13"/>
    <cellStyle name="Result" xfId="256"/>
    <cellStyle name="Result2" xfId="257"/>
    <cellStyle name="Separador de milhares 2" xfId="7"/>
    <cellStyle name="Separador de milhares 2 2" xfId="258"/>
    <cellStyle name="Separador de milhares 3" xfId="259"/>
    <cellStyle name="Separador de milhares 3 2" xfId="260"/>
    <cellStyle name="Separador de milhares 4" xfId="261"/>
    <cellStyle name="Separador de milhares 5" xfId="262"/>
    <cellStyle name="Separador de milhares 6" xfId="263"/>
    <cellStyle name="Separador de milhares 7" xfId="264"/>
    <cellStyle name="Separador de milhares 8" xfId="265"/>
    <cellStyle name="Title" xfId="266"/>
    <cellStyle name="Título 1 1" xfId="267"/>
    <cellStyle name="Titulo1" xfId="268"/>
    <cellStyle name="Titulo2" xfId="269"/>
    <cellStyle name="UN" xfId="270"/>
    <cellStyle name="UN." xfId="271"/>
    <cellStyle name="Vírgula" xfId="273" builtinId="3"/>
    <cellStyle name="Vírgula 2" xfId="3"/>
    <cellStyle name="Warning Text" xfId="2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abio%20Luiz\Meus%20documentos\Downloads\ENGEBRAS\UFG-Pq.Tecnol&#243;gico\AR%20CONDICIONADO\AR%20CONDICIONADO%20PLANILHA%20ORCAMENTARI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abio%20Luiz\Meus%20documentos\Downloads\ENGEBRAS\UFG-Pq.Tecnol&#243;gico\eletrico\HVAC_PQ_TEC_LABORATORIOS__PLANILHA_ORCAMENTARIA_11_10_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NGEBRAS\UFG-Pq.Tecnol&#243;gico\AR%20CONDICIONADO\AR%20CONDICIONADO%20PLANILHA%20ORCAMENTARI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ENGEBRAS\UFG-Pq.Tecnol&#243;gico\eletrico\HVAC_PQ_TEC_LABORATORIOS__PLANILHA_ORCAMENTARIA_11_10_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wnloads\Chrome\ITENS%20REMANESCEN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REDE DE DUTOS"/>
      <sheetName val="INSUMOS"/>
    </sheetNames>
    <sheetDataSet>
      <sheetData sheetId="0"/>
      <sheetData sheetId="1"/>
      <sheetData sheetId="2"/>
      <sheetData sheetId="3"/>
      <sheetData sheetId="4">
        <row r="2">
          <cell r="C2">
            <v>0.1</v>
          </cell>
        </row>
        <row r="3">
          <cell r="C3">
            <v>0.05</v>
          </cell>
        </row>
        <row r="4">
          <cell r="C4">
            <v>0.92</v>
          </cell>
        </row>
        <row r="5">
          <cell r="C5">
            <v>0.92</v>
          </cell>
        </row>
        <row r="6">
          <cell r="C6">
            <v>1.1000000000000001</v>
          </cell>
        </row>
        <row r="7">
          <cell r="C7">
            <v>1.1000000000000001</v>
          </cell>
        </row>
        <row r="8">
          <cell r="C8">
            <v>1.1000000000000001</v>
          </cell>
        </row>
        <row r="9">
          <cell r="C9">
            <v>1.2</v>
          </cell>
        </row>
        <row r="14">
          <cell r="C14">
            <v>0.1</v>
          </cell>
        </row>
        <row r="16">
          <cell r="C16">
            <v>56</v>
          </cell>
        </row>
        <row r="17">
          <cell r="C17">
            <v>15.68</v>
          </cell>
        </row>
        <row r="18">
          <cell r="C18">
            <v>9.3000000000000007</v>
          </cell>
        </row>
        <row r="19">
          <cell r="C19">
            <v>1.82</v>
          </cell>
        </row>
        <row r="23">
          <cell r="C23">
            <v>1.74</v>
          </cell>
        </row>
        <row r="25">
          <cell r="C25">
            <v>0.72</v>
          </cell>
        </row>
        <row r="26">
          <cell r="C26">
            <v>2.48</v>
          </cell>
        </row>
        <row r="27">
          <cell r="C27">
            <v>2.58</v>
          </cell>
        </row>
        <row r="29">
          <cell r="C29">
            <v>2.74</v>
          </cell>
        </row>
        <row r="30">
          <cell r="C30">
            <v>2.86</v>
          </cell>
        </row>
        <row r="31">
          <cell r="C31">
            <v>3.38</v>
          </cell>
        </row>
        <row r="33">
          <cell r="C33">
            <v>3.8</v>
          </cell>
        </row>
        <row r="34">
          <cell r="C34">
            <v>4.34</v>
          </cell>
        </row>
        <row r="35">
          <cell r="C35">
            <v>7.15</v>
          </cell>
        </row>
        <row r="36">
          <cell r="C36">
            <v>7.79</v>
          </cell>
        </row>
        <row r="38">
          <cell r="C38">
            <v>9.18</v>
          </cell>
        </row>
        <row r="39">
          <cell r="C39">
            <v>11.17</v>
          </cell>
        </row>
        <row r="42">
          <cell r="C42">
            <v>5.0179499999999999</v>
          </cell>
        </row>
        <row r="43">
          <cell r="C43">
            <v>7.2450000000000001</v>
          </cell>
        </row>
        <row r="44">
          <cell r="C44">
            <v>9.475200000000001</v>
          </cell>
        </row>
        <row r="45">
          <cell r="C45">
            <v>13.16385</v>
          </cell>
        </row>
        <row r="47">
          <cell r="C47">
            <v>18.774000000000001</v>
          </cell>
        </row>
        <row r="48">
          <cell r="C48">
            <v>37.903950000000002</v>
          </cell>
        </row>
        <row r="61">
          <cell r="C61">
            <v>3.67</v>
          </cell>
        </row>
        <row r="66">
          <cell r="C66">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REDE DE DUTOS"/>
      <sheetName val="INSUMOS"/>
    </sheetNames>
    <sheetDataSet>
      <sheetData sheetId="0" refreshError="1"/>
      <sheetData sheetId="1" refreshError="1"/>
      <sheetData sheetId="2" refreshError="1"/>
      <sheetData sheetId="3" refreshError="1"/>
      <sheetData sheetId="4" refreshError="1">
        <row r="12">
          <cell r="C12">
            <v>0.1</v>
          </cell>
        </row>
        <row r="14">
          <cell r="C14">
            <v>0.1</v>
          </cell>
        </row>
        <row r="20">
          <cell r="C20">
            <v>12.5</v>
          </cell>
        </row>
        <row r="52">
          <cell r="C52">
            <v>4.54</v>
          </cell>
        </row>
        <row r="56">
          <cell r="C56">
            <v>2.23</v>
          </cell>
        </row>
        <row r="61">
          <cell r="C61">
            <v>3.67</v>
          </cell>
        </row>
        <row r="66">
          <cell r="C66">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REDE DE DUTOS"/>
      <sheetName val="INSUMOS"/>
    </sheetNames>
    <sheetDataSet>
      <sheetData sheetId="0"/>
      <sheetData sheetId="1"/>
      <sheetData sheetId="2"/>
      <sheetData sheetId="3"/>
      <sheetData sheetId="4">
        <row r="2">
          <cell r="C2">
            <v>0.1</v>
          </cell>
        </row>
        <row r="3">
          <cell r="C3">
            <v>0.05</v>
          </cell>
        </row>
        <row r="4">
          <cell r="C4">
            <v>0.92</v>
          </cell>
        </row>
        <row r="5">
          <cell r="C5">
            <v>0.92</v>
          </cell>
        </row>
        <row r="6">
          <cell r="C6">
            <v>1.1000000000000001</v>
          </cell>
        </row>
        <row r="7">
          <cell r="C7">
            <v>1.1000000000000001</v>
          </cell>
        </row>
        <row r="8">
          <cell r="C8">
            <v>1.1000000000000001</v>
          </cell>
        </row>
        <row r="9">
          <cell r="C9">
            <v>1.2</v>
          </cell>
        </row>
        <row r="14">
          <cell r="C14">
            <v>0.1</v>
          </cell>
        </row>
        <row r="16">
          <cell r="C16">
            <v>56</v>
          </cell>
        </row>
        <row r="17">
          <cell r="C17">
            <v>15.68</v>
          </cell>
        </row>
        <row r="18">
          <cell r="C18">
            <v>9.3000000000000007</v>
          </cell>
        </row>
        <row r="19">
          <cell r="C19">
            <v>1.82</v>
          </cell>
        </row>
        <row r="23">
          <cell r="C23">
            <v>1.74</v>
          </cell>
        </row>
        <row r="25">
          <cell r="C25">
            <v>0.72</v>
          </cell>
        </row>
        <row r="26">
          <cell r="C26">
            <v>2.48</v>
          </cell>
        </row>
        <row r="27">
          <cell r="C27">
            <v>2.58</v>
          </cell>
        </row>
        <row r="29">
          <cell r="C29">
            <v>2.74</v>
          </cell>
        </row>
        <row r="30">
          <cell r="C30">
            <v>2.86</v>
          </cell>
        </row>
        <row r="31">
          <cell r="C31">
            <v>3.38</v>
          </cell>
        </row>
        <row r="33">
          <cell r="C33">
            <v>3.8</v>
          </cell>
        </row>
        <row r="34">
          <cell r="C34">
            <v>4.34</v>
          </cell>
        </row>
        <row r="35">
          <cell r="C35">
            <v>7.15</v>
          </cell>
        </row>
        <row r="36">
          <cell r="C36">
            <v>7.79</v>
          </cell>
        </row>
        <row r="38">
          <cell r="C38">
            <v>9.18</v>
          </cell>
        </row>
        <row r="39">
          <cell r="C39">
            <v>11.17</v>
          </cell>
        </row>
        <row r="42">
          <cell r="C42">
            <v>5.0179499999999999</v>
          </cell>
        </row>
        <row r="43">
          <cell r="C43">
            <v>7.2450000000000001</v>
          </cell>
        </row>
        <row r="44">
          <cell r="C44">
            <v>9.475200000000001</v>
          </cell>
        </row>
        <row r="45">
          <cell r="C45">
            <v>13.16385</v>
          </cell>
        </row>
        <row r="47">
          <cell r="C47">
            <v>18.774000000000001</v>
          </cell>
        </row>
        <row r="48">
          <cell r="C48">
            <v>37.903950000000002</v>
          </cell>
        </row>
        <row r="61">
          <cell r="C61">
            <v>3.67</v>
          </cell>
        </row>
        <row r="66">
          <cell r="C66">
            <v>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REDE DE DUTOS"/>
      <sheetName val="INSUMOS"/>
    </sheetNames>
    <sheetDataSet>
      <sheetData sheetId="0" refreshError="1"/>
      <sheetData sheetId="1" refreshError="1"/>
      <sheetData sheetId="2" refreshError="1"/>
      <sheetData sheetId="3" refreshError="1"/>
      <sheetData sheetId="4" refreshError="1">
        <row r="12">
          <cell r="C12">
            <v>0.1</v>
          </cell>
        </row>
        <row r="14">
          <cell r="C14">
            <v>0.1</v>
          </cell>
        </row>
        <row r="20">
          <cell r="C20">
            <v>12.5</v>
          </cell>
        </row>
        <row r="52">
          <cell r="C52">
            <v>4.54</v>
          </cell>
        </row>
        <row r="56">
          <cell r="C56">
            <v>2.23</v>
          </cell>
        </row>
        <row r="61">
          <cell r="C61">
            <v>3.67</v>
          </cell>
        </row>
        <row r="66">
          <cell r="C66">
            <v>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EDIFÍCIO SEDE"/>
      <sheetName val="IMPLANTAÇÃO"/>
      <sheetName val="DADOS"/>
    </sheetNames>
    <sheetDataSet>
      <sheetData sheetId="0" refreshError="1"/>
      <sheetData sheetId="1" refreshError="1"/>
      <sheetData sheetId="2" refreshError="1"/>
      <sheetData sheetId="3">
        <row r="6">
          <cell r="B6">
            <v>0.24970000000000001</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1:L14"/>
  <sheetViews>
    <sheetView tabSelected="1" view="pageBreakPreview" zoomScale="85" zoomScaleSheetLayoutView="85" workbookViewId="0">
      <selection activeCell="D8" sqref="D8"/>
    </sheetView>
  </sheetViews>
  <sheetFormatPr defaultRowHeight="15"/>
  <cols>
    <col min="3" max="3" width="9" customWidth="1"/>
    <col min="4" max="4" width="66.28515625" customWidth="1"/>
    <col min="5" max="5" width="23.140625" customWidth="1"/>
    <col min="6" max="6" width="9.140625" style="1"/>
    <col min="9" max="9" width="16" bestFit="1" customWidth="1"/>
    <col min="12" max="12" width="19.42578125" customWidth="1"/>
  </cols>
  <sheetData>
    <row r="1" spans="3:12" ht="30.95" customHeight="1">
      <c r="C1" s="405" t="s">
        <v>2663</v>
      </c>
      <c r="D1" s="406"/>
      <c r="E1" s="407"/>
    </row>
    <row r="2" spans="3:12" s="96" customFormat="1" ht="30.95" customHeight="1">
      <c r="C2" s="92" t="s">
        <v>383</v>
      </c>
      <c r="D2" s="93" t="s">
        <v>460</v>
      </c>
      <c r="E2" s="94" t="s">
        <v>384</v>
      </c>
      <c r="F2" s="95"/>
    </row>
    <row r="3" spans="3:12" s="96" customFormat="1" ht="30.95" customHeight="1">
      <c r="C3" s="92" t="s">
        <v>3</v>
      </c>
      <c r="D3" s="115" t="s">
        <v>393</v>
      </c>
      <c r="E3" s="97">
        <f>'EDIFÍCIO SEDE'!G762</f>
        <v>0</v>
      </c>
      <c r="F3" s="95"/>
    </row>
    <row r="4" spans="3:12" s="96" customFormat="1" ht="30.95" customHeight="1">
      <c r="C4" s="159" t="s">
        <v>88</v>
      </c>
      <c r="D4" s="115" t="s">
        <v>392</v>
      </c>
      <c r="E4" s="97">
        <f>IMPLANTAÇÃO!G692</f>
        <v>0</v>
      </c>
      <c r="F4" s="95"/>
    </row>
    <row r="5" spans="3:12" s="96" customFormat="1" ht="30.95" customHeight="1">
      <c r="C5" s="160" t="s">
        <v>90</v>
      </c>
      <c r="D5" s="116" t="s">
        <v>394</v>
      </c>
      <c r="E5" s="97">
        <f>CONVIVENCIA!G22</f>
        <v>0</v>
      </c>
      <c r="F5" s="95"/>
      <c r="L5" s="168"/>
    </row>
    <row r="6" spans="3:12" s="96" customFormat="1" ht="30.95" customHeight="1">
      <c r="C6" s="160" t="s">
        <v>27</v>
      </c>
      <c r="D6" s="116" t="s">
        <v>395</v>
      </c>
      <c r="E6" s="97">
        <f>CRECHE!G24</f>
        <v>0</v>
      </c>
      <c r="F6" s="95"/>
    </row>
    <row r="7" spans="3:12" s="96" customFormat="1" ht="30.95" customHeight="1">
      <c r="C7" s="160" t="s">
        <v>94</v>
      </c>
      <c r="D7" s="115" t="s">
        <v>396</v>
      </c>
      <c r="E7" s="97">
        <f>'GUARITA SERV.'!G15</f>
        <v>0</v>
      </c>
      <c r="F7" s="95"/>
    </row>
    <row r="8" spans="3:12" s="96" customFormat="1" ht="30.95" customHeight="1">
      <c r="C8" s="159" t="s">
        <v>16</v>
      </c>
      <c r="D8" s="115" t="s">
        <v>597</v>
      </c>
      <c r="E8" s="97">
        <f>'GUARITA CONS.'!G20</f>
        <v>0</v>
      </c>
      <c r="F8" s="95"/>
    </row>
    <row r="9" spans="3:12" s="96" customFormat="1" ht="15.75">
      <c r="C9" s="92"/>
      <c r="D9" s="93"/>
      <c r="E9" s="94"/>
      <c r="F9" s="95"/>
    </row>
    <row r="10" spans="3:12" ht="15.75">
      <c r="C10" s="403" t="s">
        <v>11</v>
      </c>
      <c r="D10" s="404"/>
      <c r="E10" s="16">
        <f>'EDIFÍCIO SEDE'!G762+IMPLANTAÇÃO!G692+CRECHE!G24+CONVIVENCIA!G22+'GUARITA SERV.'!G15+'GUARITA CONS.'!G20</f>
        <v>0</v>
      </c>
      <c r="I10" s="369"/>
    </row>
    <row r="11" spans="3:12" ht="15.75">
      <c r="C11" s="403" t="s">
        <v>139</v>
      </c>
      <c r="D11" s="404"/>
      <c r="E11" s="16">
        <f>'EDIFÍCIO SEDE'!G763+IMPLANTAÇÃO!G693+CRECHE!G25+CONVIVENCIA!G23+'GUARITA SERV.'!G16+'GUARITA CONS.'!G21</f>
        <v>0</v>
      </c>
      <c r="I11" s="369"/>
    </row>
    <row r="12" spans="3:12" ht="16.5" thickBot="1">
      <c r="C12" s="401" t="s">
        <v>140</v>
      </c>
      <c r="D12" s="402"/>
      <c r="E12" s="17">
        <f>SUM(E10:E11)</f>
        <v>0</v>
      </c>
    </row>
    <row r="13" spans="3:12" ht="6.75" customHeight="1"/>
    <row r="14" spans="3:12" ht="98.25" customHeight="1">
      <c r="C14" s="400" t="s">
        <v>693</v>
      </c>
      <c r="D14" s="400"/>
      <c r="E14" s="400"/>
    </row>
  </sheetData>
  <mergeCells count="5">
    <mergeCell ref="C14:E14"/>
    <mergeCell ref="C12:D12"/>
    <mergeCell ref="C11:D11"/>
    <mergeCell ref="C10:D10"/>
    <mergeCell ref="C1:E1"/>
  </mergeCells>
  <printOptions horizontalCentered="1" verticalCentered="1"/>
  <pageMargins left="0.51181102362204722" right="0.51181102362204722" top="1.7716535433070868" bottom="0.78740157480314965" header="0.31496062992125984" footer="0.31496062992125984"/>
  <pageSetup paperSize="9" fitToHeight="0" orientation="landscape" r:id="rId1"/>
  <headerFooter>
    <oddHeader>&amp;C&amp;G
&amp;"-,Negrito"&amp;14TRIBUNAL DE CONTAS DO ESTADO DE GOIÁS
GERÊNCIA DE ADMINISTRAÇÃO</oddHeader>
    <oddFooter>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15"/>
  <sheetViews>
    <sheetView view="pageBreakPreview" zoomScaleSheetLayoutView="100" workbookViewId="0">
      <selection activeCell="A15" sqref="A15:C15"/>
    </sheetView>
  </sheetViews>
  <sheetFormatPr defaultRowHeight="15"/>
  <cols>
    <col min="1" max="1" width="9" customWidth="1"/>
    <col min="2" max="2" width="66.28515625" customWidth="1"/>
    <col min="3" max="3" width="23.140625" style="117" customWidth="1"/>
    <col min="4" max="4" width="9.140625" style="1"/>
  </cols>
  <sheetData>
    <row r="1" spans="1:4" ht="33.75" customHeight="1">
      <c r="A1" s="405" t="s">
        <v>440</v>
      </c>
      <c r="B1" s="406"/>
      <c r="C1" s="407"/>
    </row>
    <row r="2" spans="1:4" s="96" customFormat="1" ht="33.75" customHeight="1">
      <c r="A2" s="364" t="s">
        <v>383</v>
      </c>
      <c r="B2" s="118" t="s">
        <v>7</v>
      </c>
      <c r="C2" s="365"/>
      <c r="D2" s="95"/>
    </row>
    <row r="3" spans="1:4" s="96" customFormat="1" ht="15.75">
      <c r="A3" s="159" t="s">
        <v>450</v>
      </c>
      <c r="B3" s="115" t="s">
        <v>441</v>
      </c>
      <c r="C3" s="366">
        <v>0.04</v>
      </c>
      <c r="D3" s="95"/>
    </row>
    <row r="4" spans="1:4" s="96" customFormat="1" ht="15.75">
      <c r="A4" s="159" t="s">
        <v>451</v>
      </c>
      <c r="B4" s="115" t="s">
        <v>442</v>
      </c>
      <c r="C4" s="366">
        <v>7.1999999999999995E-2</v>
      </c>
      <c r="D4" s="95"/>
    </row>
    <row r="5" spans="1:4" s="96" customFormat="1" ht="15.75">
      <c r="A5" s="159" t="s">
        <v>452</v>
      </c>
      <c r="B5" s="115" t="s">
        <v>443</v>
      </c>
      <c r="C5" s="366">
        <v>6.7999999999999996E-3</v>
      </c>
      <c r="D5" s="95"/>
    </row>
    <row r="6" spans="1:4" s="96" customFormat="1" ht="15.75">
      <c r="A6" s="159" t="s">
        <v>453</v>
      </c>
      <c r="B6" s="115" t="s">
        <v>444</v>
      </c>
      <c r="C6" s="366">
        <v>8.0000000000000002E-3</v>
      </c>
      <c r="D6" s="95"/>
    </row>
    <row r="7" spans="1:4" s="96" customFormat="1" ht="15.75">
      <c r="A7" s="159" t="s">
        <v>454</v>
      </c>
      <c r="B7" s="115" t="s">
        <v>445</v>
      </c>
      <c r="C7" s="366">
        <v>9.7000000000000003E-3</v>
      </c>
      <c r="D7" s="95"/>
    </row>
    <row r="8" spans="1:4" s="96" customFormat="1" ht="15.75">
      <c r="A8" s="159" t="s">
        <v>455</v>
      </c>
      <c r="B8" s="115" t="s">
        <v>446</v>
      </c>
      <c r="C8" s="366">
        <v>0.03</v>
      </c>
      <c r="D8" s="95"/>
    </row>
    <row r="9" spans="1:4" s="96" customFormat="1" ht="15.75">
      <c r="A9" s="159" t="s">
        <v>456</v>
      </c>
      <c r="B9" s="115" t="s">
        <v>447</v>
      </c>
      <c r="C9" s="366">
        <v>6.4999999999999997E-3</v>
      </c>
      <c r="D9" s="95"/>
    </row>
    <row r="10" spans="1:4" s="96" customFormat="1" ht="15.75">
      <c r="A10" s="159" t="s">
        <v>457</v>
      </c>
      <c r="B10" s="115" t="s">
        <v>448</v>
      </c>
      <c r="C10" s="366">
        <v>0.03</v>
      </c>
      <c r="D10" s="95"/>
    </row>
    <row r="11" spans="1:4" s="96" customFormat="1" ht="15.75">
      <c r="A11" s="159" t="s">
        <v>458</v>
      </c>
      <c r="B11" s="115" t="s">
        <v>449</v>
      </c>
      <c r="C11" s="366">
        <v>0.02</v>
      </c>
      <c r="D11" s="95"/>
    </row>
    <row r="12" spans="1:4" s="96" customFormat="1" ht="15.75">
      <c r="A12" s="92"/>
      <c r="B12" s="93"/>
      <c r="C12" s="367"/>
      <c r="D12" s="95"/>
    </row>
    <row r="13" spans="1:4" ht="21.75" customHeight="1" thickBot="1">
      <c r="A13" s="411" t="s">
        <v>459</v>
      </c>
      <c r="B13" s="412"/>
      <c r="C13" s="368">
        <v>0.24970000000000001</v>
      </c>
    </row>
    <row r="14" spans="1:4" ht="15.75">
      <c r="A14" s="161"/>
      <c r="B14" s="13"/>
      <c r="C14" s="162"/>
    </row>
    <row r="15" spans="1:4" ht="117" customHeight="1" thickBot="1">
      <c r="A15" s="408" t="s">
        <v>461</v>
      </c>
      <c r="B15" s="409"/>
      <c r="C15" s="410"/>
    </row>
  </sheetData>
  <mergeCells count="3">
    <mergeCell ref="A15:C15"/>
    <mergeCell ref="A1:C1"/>
    <mergeCell ref="A13:B13"/>
  </mergeCells>
  <printOptions horizontalCentered="1" verticalCentered="1"/>
  <pageMargins left="0.51181102362204722" right="0.51181102362204722" top="1.7716535433070868" bottom="0.78740157480314965" header="0.31496062992125984" footer="0.31496062992125984"/>
  <pageSetup paperSize="9" fitToHeight="0" orientation="landscape" r:id="rId1"/>
  <headerFooter>
    <oddHeader>&amp;C&amp;G
&amp;"-,Negrito"&amp;14TRIBUNAL DE CONTAS DO ESTADO DE GOIÁS
GERÊNCIA DE ADMINISTRAÇÃO</oddHeader>
    <oddFoote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4"/>
  <sheetViews>
    <sheetView showGridLines="0" topLeftCell="A7" zoomScaleNormal="100" zoomScaleSheetLayoutView="100" workbookViewId="0">
      <selection activeCell="I9" sqref="I9"/>
    </sheetView>
  </sheetViews>
  <sheetFormatPr defaultColWidth="11.42578125" defaultRowHeight="11.25"/>
  <cols>
    <col min="1" max="1" width="4" style="87" customWidth="1"/>
    <col min="2" max="2" width="27.28515625" style="87" customWidth="1"/>
    <col min="3" max="3" width="12.28515625" style="87" customWidth="1"/>
    <col min="4" max="4" width="7.7109375" style="87" bestFit="1" customWidth="1"/>
    <col min="5" max="5" width="12.140625" style="87" customWidth="1"/>
    <col min="6" max="6" width="8.140625" style="87" bestFit="1" customWidth="1"/>
    <col min="7" max="7" width="13.42578125" style="87" customWidth="1"/>
    <col min="8" max="8" width="7" style="87" bestFit="1" customWidth="1"/>
    <col min="9" max="9" width="12.7109375" style="87" bestFit="1" customWidth="1"/>
    <col min="10" max="10" width="7" style="87" customWidth="1"/>
    <col min="11" max="11" width="12.7109375" style="87" bestFit="1" customWidth="1"/>
    <col min="12" max="12" width="7" style="87" customWidth="1"/>
    <col min="13" max="13" width="11.7109375" style="87" bestFit="1" customWidth="1"/>
    <col min="14" max="14" width="7" style="87" customWidth="1"/>
    <col min="15" max="15" width="12.7109375" style="87" customWidth="1"/>
    <col min="16" max="16" width="8" style="87" bestFit="1" customWidth="1"/>
    <col min="17" max="257" width="11.42578125" style="87"/>
    <col min="258" max="258" width="4" style="87" customWidth="1"/>
    <col min="259" max="259" width="35.7109375" style="87" customWidth="1"/>
    <col min="260" max="260" width="9.7109375" style="87" customWidth="1"/>
    <col min="261" max="261" width="6.7109375" style="87" customWidth="1"/>
    <col min="262" max="262" width="9.7109375" style="87" customWidth="1"/>
    <col min="263" max="263" width="7" style="87" customWidth="1"/>
    <col min="264" max="264" width="9.7109375" style="87" customWidth="1"/>
    <col min="265" max="265" width="7" style="87" customWidth="1"/>
    <col min="266" max="266" width="9.7109375" style="87" customWidth="1"/>
    <col min="267" max="267" width="7" style="87" customWidth="1"/>
    <col min="268" max="268" width="9.7109375" style="87" customWidth="1"/>
    <col min="269" max="269" width="7" style="87" customWidth="1"/>
    <col min="270" max="270" width="9.7109375" style="87" customWidth="1"/>
    <col min="271" max="271" width="7" style="87" customWidth="1"/>
    <col min="272" max="513" width="11.42578125" style="87"/>
    <col min="514" max="514" width="4" style="87" customWidth="1"/>
    <col min="515" max="515" width="35.7109375" style="87" customWidth="1"/>
    <col min="516" max="516" width="9.7109375" style="87" customWidth="1"/>
    <col min="517" max="517" width="6.7109375" style="87" customWidth="1"/>
    <col min="518" max="518" width="9.7109375" style="87" customWidth="1"/>
    <col min="519" max="519" width="7" style="87" customWidth="1"/>
    <col min="520" max="520" width="9.7109375" style="87" customWidth="1"/>
    <col min="521" max="521" width="7" style="87" customWidth="1"/>
    <col min="522" max="522" width="9.7109375" style="87" customWidth="1"/>
    <col min="523" max="523" width="7" style="87" customWidth="1"/>
    <col min="524" max="524" width="9.7109375" style="87" customWidth="1"/>
    <col min="525" max="525" width="7" style="87" customWidth="1"/>
    <col min="526" max="526" width="9.7109375" style="87" customWidth="1"/>
    <col min="527" max="527" width="7" style="87" customWidth="1"/>
    <col min="528" max="769" width="11.42578125" style="87"/>
    <col min="770" max="770" width="4" style="87" customWidth="1"/>
    <col min="771" max="771" width="35.7109375" style="87" customWidth="1"/>
    <col min="772" max="772" width="9.7109375" style="87" customWidth="1"/>
    <col min="773" max="773" width="6.7109375" style="87" customWidth="1"/>
    <col min="774" max="774" width="9.7109375" style="87" customWidth="1"/>
    <col min="775" max="775" width="7" style="87" customWidth="1"/>
    <col min="776" max="776" width="9.7109375" style="87" customWidth="1"/>
    <col min="777" max="777" width="7" style="87" customWidth="1"/>
    <col min="778" max="778" width="9.7109375" style="87" customWidth="1"/>
    <col min="779" max="779" width="7" style="87" customWidth="1"/>
    <col min="780" max="780" width="9.7109375" style="87" customWidth="1"/>
    <col min="781" max="781" width="7" style="87" customWidth="1"/>
    <col min="782" max="782" width="9.7109375" style="87" customWidth="1"/>
    <col min="783" max="783" width="7" style="87" customWidth="1"/>
    <col min="784" max="1025" width="11.42578125" style="87"/>
    <col min="1026" max="1026" width="4" style="87" customWidth="1"/>
    <col min="1027" max="1027" width="35.7109375" style="87" customWidth="1"/>
    <col min="1028" max="1028" width="9.7109375" style="87" customWidth="1"/>
    <col min="1029" max="1029" width="6.7109375" style="87" customWidth="1"/>
    <col min="1030" max="1030" width="9.7109375" style="87" customWidth="1"/>
    <col min="1031" max="1031" width="7" style="87" customWidth="1"/>
    <col min="1032" max="1032" width="9.7109375" style="87" customWidth="1"/>
    <col min="1033" max="1033" width="7" style="87" customWidth="1"/>
    <col min="1034" max="1034" width="9.7109375" style="87" customWidth="1"/>
    <col min="1035" max="1035" width="7" style="87" customWidth="1"/>
    <col min="1036" max="1036" width="9.7109375" style="87" customWidth="1"/>
    <col min="1037" max="1037" width="7" style="87" customWidth="1"/>
    <col min="1038" max="1038" width="9.7109375" style="87" customWidth="1"/>
    <col min="1039" max="1039" width="7" style="87" customWidth="1"/>
    <col min="1040" max="1281" width="11.42578125" style="87"/>
    <col min="1282" max="1282" width="4" style="87" customWidth="1"/>
    <col min="1283" max="1283" width="35.7109375" style="87" customWidth="1"/>
    <col min="1284" max="1284" width="9.7109375" style="87" customWidth="1"/>
    <col min="1285" max="1285" width="6.7109375" style="87" customWidth="1"/>
    <col min="1286" max="1286" width="9.7109375" style="87" customWidth="1"/>
    <col min="1287" max="1287" width="7" style="87" customWidth="1"/>
    <col min="1288" max="1288" width="9.7109375" style="87" customWidth="1"/>
    <col min="1289" max="1289" width="7" style="87" customWidth="1"/>
    <col min="1290" max="1290" width="9.7109375" style="87" customWidth="1"/>
    <col min="1291" max="1291" width="7" style="87" customWidth="1"/>
    <col min="1292" max="1292" width="9.7109375" style="87" customWidth="1"/>
    <col min="1293" max="1293" width="7" style="87" customWidth="1"/>
    <col min="1294" max="1294" width="9.7109375" style="87" customWidth="1"/>
    <col min="1295" max="1295" width="7" style="87" customWidth="1"/>
    <col min="1296" max="1537" width="11.42578125" style="87"/>
    <col min="1538" max="1538" width="4" style="87" customWidth="1"/>
    <col min="1539" max="1539" width="35.7109375" style="87" customWidth="1"/>
    <col min="1540" max="1540" width="9.7109375" style="87" customWidth="1"/>
    <col min="1541" max="1541" width="6.7109375" style="87" customWidth="1"/>
    <col min="1542" max="1542" width="9.7109375" style="87" customWidth="1"/>
    <col min="1543" max="1543" width="7" style="87" customWidth="1"/>
    <col min="1544" max="1544" width="9.7109375" style="87" customWidth="1"/>
    <col min="1545" max="1545" width="7" style="87" customWidth="1"/>
    <col min="1546" max="1546" width="9.7109375" style="87" customWidth="1"/>
    <col min="1547" max="1547" width="7" style="87" customWidth="1"/>
    <col min="1548" max="1548" width="9.7109375" style="87" customWidth="1"/>
    <col min="1549" max="1549" width="7" style="87" customWidth="1"/>
    <col min="1550" max="1550" width="9.7109375" style="87" customWidth="1"/>
    <col min="1551" max="1551" width="7" style="87" customWidth="1"/>
    <col min="1552" max="1793" width="11.42578125" style="87"/>
    <col min="1794" max="1794" width="4" style="87" customWidth="1"/>
    <col min="1795" max="1795" width="35.7109375" style="87" customWidth="1"/>
    <col min="1796" max="1796" width="9.7109375" style="87" customWidth="1"/>
    <col min="1797" max="1797" width="6.7109375" style="87" customWidth="1"/>
    <col min="1798" max="1798" width="9.7109375" style="87" customWidth="1"/>
    <col min="1799" max="1799" width="7" style="87" customWidth="1"/>
    <col min="1800" max="1800" width="9.7109375" style="87" customWidth="1"/>
    <col min="1801" max="1801" width="7" style="87" customWidth="1"/>
    <col min="1802" max="1802" width="9.7109375" style="87" customWidth="1"/>
    <col min="1803" max="1803" width="7" style="87" customWidth="1"/>
    <col min="1804" max="1804" width="9.7109375" style="87" customWidth="1"/>
    <col min="1805" max="1805" width="7" style="87" customWidth="1"/>
    <col min="1806" max="1806" width="9.7109375" style="87" customWidth="1"/>
    <col min="1807" max="1807" width="7" style="87" customWidth="1"/>
    <col min="1808" max="2049" width="11.42578125" style="87"/>
    <col min="2050" max="2050" width="4" style="87" customWidth="1"/>
    <col min="2051" max="2051" width="35.7109375" style="87" customWidth="1"/>
    <col min="2052" max="2052" width="9.7109375" style="87" customWidth="1"/>
    <col min="2053" max="2053" width="6.7109375" style="87" customWidth="1"/>
    <col min="2054" max="2054" width="9.7109375" style="87" customWidth="1"/>
    <col min="2055" max="2055" width="7" style="87" customWidth="1"/>
    <col min="2056" max="2056" width="9.7109375" style="87" customWidth="1"/>
    <col min="2057" max="2057" width="7" style="87" customWidth="1"/>
    <col min="2058" max="2058" width="9.7109375" style="87" customWidth="1"/>
    <col min="2059" max="2059" width="7" style="87" customWidth="1"/>
    <col min="2060" max="2060" width="9.7109375" style="87" customWidth="1"/>
    <col min="2061" max="2061" width="7" style="87" customWidth="1"/>
    <col min="2062" max="2062" width="9.7109375" style="87" customWidth="1"/>
    <col min="2063" max="2063" width="7" style="87" customWidth="1"/>
    <col min="2064" max="2305" width="11.42578125" style="87"/>
    <col min="2306" max="2306" width="4" style="87" customWidth="1"/>
    <col min="2307" max="2307" width="35.7109375" style="87" customWidth="1"/>
    <col min="2308" max="2308" width="9.7109375" style="87" customWidth="1"/>
    <col min="2309" max="2309" width="6.7109375" style="87" customWidth="1"/>
    <col min="2310" max="2310" width="9.7109375" style="87" customWidth="1"/>
    <col min="2311" max="2311" width="7" style="87" customWidth="1"/>
    <col min="2312" max="2312" width="9.7109375" style="87" customWidth="1"/>
    <col min="2313" max="2313" width="7" style="87" customWidth="1"/>
    <col min="2314" max="2314" width="9.7109375" style="87" customWidth="1"/>
    <col min="2315" max="2315" width="7" style="87" customWidth="1"/>
    <col min="2316" max="2316" width="9.7109375" style="87" customWidth="1"/>
    <col min="2317" max="2317" width="7" style="87" customWidth="1"/>
    <col min="2318" max="2318" width="9.7109375" style="87" customWidth="1"/>
    <col min="2319" max="2319" width="7" style="87" customWidth="1"/>
    <col min="2320" max="2561" width="11.42578125" style="87"/>
    <col min="2562" max="2562" width="4" style="87" customWidth="1"/>
    <col min="2563" max="2563" width="35.7109375" style="87" customWidth="1"/>
    <col min="2564" max="2564" width="9.7109375" style="87" customWidth="1"/>
    <col min="2565" max="2565" width="6.7109375" style="87" customWidth="1"/>
    <col min="2566" max="2566" width="9.7109375" style="87" customWidth="1"/>
    <col min="2567" max="2567" width="7" style="87" customWidth="1"/>
    <col min="2568" max="2568" width="9.7109375" style="87" customWidth="1"/>
    <col min="2569" max="2569" width="7" style="87" customWidth="1"/>
    <col min="2570" max="2570" width="9.7109375" style="87" customWidth="1"/>
    <col min="2571" max="2571" width="7" style="87" customWidth="1"/>
    <col min="2572" max="2572" width="9.7109375" style="87" customWidth="1"/>
    <col min="2573" max="2573" width="7" style="87" customWidth="1"/>
    <col min="2574" max="2574" width="9.7109375" style="87" customWidth="1"/>
    <col min="2575" max="2575" width="7" style="87" customWidth="1"/>
    <col min="2576" max="2817" width="11.42578125" style="87"/>
    <col min="2818" max="2818" width="4" style="87" customWidth="1"/>
    <col min="2819" max="2819" width="35.7109375" style="87" customWidth="1"/>
    <col min="2820" max="2820" width="9.7109375" style="87" customWidth="1"/>
    <col min="2821" max="2821" width="6.7109375" style="87" customWidth="1"/>
    <col min="2822" max="2822" width="9.7109375" style="87" customWidth="1"/>
    <col min="2823" max="2823" width="7" style="87" customWidth="1"/>
    <col min="2824" max="2824" width="9.7109375" style="87" customWidth="1"/>
    <col min="2825" max="2825" width="7" style="87" customWidth="1"/>
    <col min="2826" max="2826" width="9.7109375" style="87" customWidth="1"/>
    <col min="2827" max="2827" width="7" style="87" customWidth="1"/>
    <col min="2828" max="2828" width="9.7109375" style="87" customWidth="1"/>
    <col min="2829" max="2829" width="7" style="87" customWidth="1"/>
    <col min="2830" max="2830" width="9.7109375" style="87" customWidth="1"/>
    <col min="2831" max="2831" width="7" style="87" customWidth="1"/>
    <col min="2832" max="3073" width="11.42578125" style="87"/>
    <col min="3074" max="3074" width="4" style="87" customWidth="1"/>
    <col min="3075" max="3075" width="35.7109375" style="87" customWidth="1"/>
    <col min="3076" max="3076" width="9.7109375" style="87" customWidth="1"/>
    <col min="3077" max="3077" width="6.7109375" style="87" customWidth="1"/>
    <col min="3078" max="3078" width="9.7109375" style="87" customWidth="1"/>
    <col min="3079" max="3079" width="7" style="87" customWidth="1"/>
    <col min="3080" max="3080" width="9.7109375" style="87" customWidth="1"/>
    <col min="3081" max="3081" width="7" style="87" customWidth="1"/>
    <col min="3082" max="3082" width="9.7109375" style="87" customWidth="1"/>
    <col min="3083" max="3083" width="7" style="87" customWidth="1"/>
    <col min="3084" max="3084" width="9.7109375" style="87" customWidth="1"/>
    <col min="3085" max="3085" width="7" style="87" customWidth="1"/>
    <col min="3086" max="3086" width="9.7109375" style="87" customWidth="1"/>
    <col min="3087" max="3087" width="7" style="87" customWidth="1"/>
    <col min="3088" max="3329" width="11.42578125" style="87"/>
    <col min="3330" max="3330" width="4" style="87" customWidth="1"/>
    <col min="3331" max="3331" width="35.7109375" style="87" customWidth="1"/>
    <col min="3332" max="3332" width="9.7109375" style="87" customWidth="1"/>
    <col min="3333" max="3333" width="6.7109375" style="87" customWidth="1"/>
    <col min="3334" max="3334" width="9.7109375" style="87" customWidth="1"/>
    <col min="3335" max="3335" width="7" style="87" customWidth="1"/>
    <col min="3336" max="3336" width="9.7109375" style="87" customWidth="1"/>
    <col min="3337" max="3337" width="7" style="87" customWidth="1"/>
    <col min="3338" max="3338" width="9.7109375" style="87" customWidth="1"/>
    <col min="3339" max="3339" width="7" style="87" customWidth="1"/>
    <col min="3340" max="3340" width="9.7109375" style="87" customWidth="1"/>
    <col min="3341" max="3341" width="7" style="87" customWidth="1"/>
    <col min="3342" max="3342" width="9.7109375" style="87" customWidth="1"/>
    <col min="3343" max="3343" width="7" style="87" customWidth="1"/>
    <col min="3344" max="3585" width="11.42578125" style="87"/>
    <col min="3586" max="3586" width="4" style="87" customWidth="1"/>
    <col min="3587" max="3587" width="35.7109375" style="87" customWidth="1"/>
    <col min="3588" max="3588" width="9.7109375" style="87" customWidth="1"/>
    <col min="3589" max="3589" width="6.7109375" style="87" customWidth="1"/>
    <col min="3590" max="3590" width="9.7109375" style="87" customWidth="1"/>
    <col min="3591" max="3591" width="7" style="87" customWidth="1"/>
    <col min="3592" max="3592" width="9.7109375" style="87" customWidth="1"/>
    <col min="3593" max="3593" width="7" style="87" customWidth="1"/>
    <col min="3594" max="3594" width="9.7109375" style="87" customWidth="1"/>
    <col min="3595" max="3595" width="7" style="87" customWidth="1"/>
    <col min="3596" max="3596" width="9.7109375" style="87" customWidth="1"/>
    <col min="3597" max="3597" width="7" style="87" customWidth="1"/>
    <col min="3598" max="3598" width="9.7109375" style="87" customWidth="1"/>
    <col min="3599" max="3599" width="7" style="87" customWidth="1"/>
    <col min="3600" max="3841" width="11.42578125" style="87"/>
    <col min="3842" max="3842" width="4" style="87" customWidth="1"/>
    <col min="3843" max="3843" width="35.7109375" style="87" customWidth="1"/>
    <col min="3844" max="3844" width="9.7109375" style="87" customWidth="1"/>
    <col min="3845" max="3845" width="6.7109375" style="87" customWidth="1"/>
    <col min="3846" max="3846" width="9.7109375" style="87" customWidth="1"/>
    <col min="3847" max="3847" width="7" style="87" customWidth="1"/>
    <col min="3848" max="3848" width="9.7109375" style="87" customWidth="1"/>
    <col min="3849" max="3849" width="7" style="87" customWidth="1"/>
    <col min="3850" max="3850" width="9.7109375" style="87" customWidth="1"/>
    <col min="3851" max="3851" width="7" style="87" customWidth="1"/>
    <col min="3852" max="3852" width="9.7109375" style="87" customWidth="1"/>
    <col min="3853" max="3853" width="7" style="87" customWidth="1"/>
    <col min="3854" max="3854" width="9.7109375" style="87" customWidth="1"/>
    <col min="3855" max="3855" width="7" style="87" customWidth="1"/>
    <col min="3856" max="4097" width="11.42578125" style="87"/>
    <col min="4098" max="4098" width="4" style="87" customWidth="1"/>
    <col min="4099" max="4099" width="35.7109375" style="87" customWidth="1"/>
    <col min="4100" max="4100" width="9.7109375" style="87" customWidth="1"/>
    <col min="4101" max="4101" width="6.7109375" style="87" customWidth="1"/>
    <col min="4102" max="4102" width="9.7109375" style="87" customWidth="1"/>
    <col min="4103" max="4103" width="7" style="87" customWidth="1"/>
    <col min="4104" max="4104" width="9.7109375" style="87" customWidth="1"/>
    <col min="4105" max="4105" width="7" style="87" customWidth="1"/>
    <col min="4106" max="4106" width="9.7109375" style="87" customWidth="1"/>
    <col min="4107" max="4107" width="7" style="87" customWidth="1"/>
    <col min="4108" max="4108" width="9.7109375" style="87" customWidth="1"/>
    <col min="4109" max="4109" width="7" style="87" customWidth="1"/>
    <col min="4110" max="4110" width="9.7109375" style="87" customWidth="1"/>
    <col min="4111" max="4111" width="7" style="87" customWidth="1"/>
    <col min="4112" max="4353" width="11.42578125" style="87"/>
    <col min="4354" max="4354" width="4" style="87" customWidth="1"/>
    <col min="4355" max="4355" width="35.7109375" style="87" customWidth="1"/>
    <col min="4356" max="4356" width="9.7109375" style="87" customWidth="1"/>
    <col min="4357" max="4357" width="6.7109375" style="87" customWidth="1"/>
    <col min="4358" max="4358" width="9.7109375" style="87" customWidth="1"/>
    <col min="4359" max="4359" width="7" style="87" customWidth="1"/>
    <col min="4360" max="4360" width="9.7109375" style="87" customWidth="1"/>
    <col min="4361" max="4361" width="7" style="87" customWidth="1"/>
    <col min="4362" max="4362" width="9.7109375" style="87" customWidth="1"/>
    <col min="4363" max="4363" width="7" style="87" customWidth="1"/>
    <col min="4364" max="4364" width="9.7109375" style="87" customWidth="1"/>
    <col min="4365" max="4365" width="7" style="87" customWidth="1"/>
    <col min="4366" max="4366" width="9.7109375" style="87" customWidth="1"/>
    <col min="4367" max="4367" width="7" style="87" customWidth="1"/>
    <col min="4368" max="4609" width="11.42578125" style="87"/>
    <col min="4610" max="4610" width="4" style="87" customWidth="1"/>
    <col min="4611" max="4611" width="35.7109375" style="87" customWidth="1"/>
    <col min="4612" max="4612" width="9.7109375" style="87" customWidth="1"/>
    <col min="4613" max="4613" width="6.7109375" style="87" customWidth="1"/>
    <col min="4614" max="4614" width="9.7109375" style="87" customWidth="1"/>
    <col min="4615" max="4615" width="7" style="87" customWidth="1"/>
    <col min="4616" max="4616" width="9.7109375" style="87" customWidth="1"/>
    <col min="4617" max="4617" width="7" style="87" customWidth="1"/>
    <col min="4618" max="4618" width="9.7109375" style="87" customWidth="1"/>
    <col min="4619" max="4619" width="7" style="87" customWidth="1"/>
    <col min="4620" max="4620" width="9.7109375" style="87" customWidth="1"/>
    <col min="4621" max="4621" width="7" style="87" customWidth="1"/>
    <col min="4622" max="4622" width="9.7109375" style="87" customWidth="1"/>
    <col min="4623" max="4623" width="7" style="87" customWidth="1"/>
    <col min="4624" max="4865" width="11.42578125" style="87"/>
    <col min="4866" max="4866" width="4" style="87" customWidth="1"/>
    <col min="4867" max="4867" width="35.7109375" style="87" customWidth="1"/>
    <col min="4868" max="4868" width="9.7109375" style="87" customWidth="1"/>
    <col min="4869" max="4869" width="6.7109375" style="87" customWidth="1"/>
    <col min="4870" max="4870" width="9.7109375" style="87" customWidth="1"/>
    <col min="4871" max="4871" width="7" style="87" customWidth="1"/>
    <col min="4872" max="4872" width="9.7109375" style="87" customWidth="1"/>
    <col min="4873" max="4873" width="7" style="87" customWidth="1"/>
    <col min="4874" max="4874" width="9.7109375" style="87" customWidth="1"/>
    <col min="4875" max="4875" width="7" style="87" customWidth="1"/>
    <col min="4876" max="4876" width="9.7109375" style="87" customWidth="1"/>
    <col min="4877" max="4877" width="7" style="87" customWidth="1"/>
    <col min="4878" max="4878" width="9.7109375" style="87" customWidth="1"/>
    <col min="4879" max="4879" width="7" style="87" customWidth="1"/>
    <col min="4880" max="5121" width="11.42578125" style="87"/>
    <col min="5122" max="5122" width="4" style="87" customWidth="1"/>
    <col min="5123" max="5123" width="35.7109375" style="87" customWidth="1"/>
    <col min="5124" max="5124" width="9.7109375" style="87" customWidth="1"/>
    <col min="5125" max="5125" width="6.7109375" style="87" customWidth="1"/>
    <col min="5126" max="5126" width="9.7109375" style="87" customWidth="1"/>
    <col min="5127" max="5127" width="7" style="87" customWidth="1"/>
    <col min="5128" max="5128" width="9.7109375" style="87" customWidth="1"/>
    <col min="5129" max="5129" width="7" style="87" customWidth="1"/>
    <col min="5130" max="5130" width="9.7109375" style="87" customWidth="1"/>
    <col min="5131" max="5131" width="7" style="87" customWidth="1"/>
    <col min="5132" max="5132" width="9.7109375" style="87" customWidth="1"/>
    <col min="5133" max="5133" width="7" style="87" customWidth="1"/>
    <col min="5134" max="5134" width="9.7109375" style="87" customWidth="1"/>
    <col min="5135" max="5135" width="7" style="87" customWidth="1"/>
    <col min="5136" max="5377" width="11.42578125" style="87"/>
    <col min="5378" max="5378" width="4" style="87" customWidth="1"/>
    <col min="5379" max="5379" width="35.7109375" style="87" customWidth="1"/>
    <col min="5380" max="5380" width="9.7109375" style="87" customWidth="1"/>
    <col min="5381" max="5381" width="6.7109375" style="87" customWidth="1"/>
    <col min="5382" max="5382" width="9.7109375" style="87" customWidth="1"/>
    <col min="5383" max="5383" width="7" style="87" customWidth="1"/>
    <col min="5384" max="5384" width="9.7109375" style="87" customWidth="1"/>
    <col min="5385" max="5385" width="7" style="87" customWidth="1"/>
    <col min="5386" max="5386" width="9.7109375" style="87" customWidth="1"/>
    <col min="5387" max="5387" width="7" style="87" customWidth="1"/>
    <col min="5388" max="5388" width="9.7109375" style="87" customWidth="1"/>
    <col min="5389" max="5389" width="7" style="87" customWidth="1"/>
    <col min="5390" max="5390" width="9.7109375" style="87" customWidth="1"/>
    <col min="5391" max="5391" width="7" style="87" customWidth="1"/>
    <col min="5392" max="5633" width="11.42578125" style="87"/>
    <col min="5634" max="5634" width="4" style="87" customWidth="1"/>
    <col min="5635" max="5635" width="35.7109375" style="87" customWidth="1"/>
    <col min="5636" max="5636" width="9.7109375" style="87" customWidth="1"/>
    <col min="5637" max="5637" width="6.7109375" style="87" customWidth="1"/>
    <col min="5638" max="5638" width="9.7109375" style="87" customWidth="1"/>
    <col min="5639" max="5639" width="7" style="87" customWidth="1"/>
    <col min="5640" max="5640" width="9.7109375" style="87" customWidth="1"/>
    <col min="5641" max="5641" width="7" style="87" customWidth="1"/>
    <col min="5642" max="5642" width="9.7109375" style="87" customWidth="1"/>
    <col min="5643" max="5643" width="7" style="87" customWidth="1"/>
    <col min="5644" max="5644" width="9.7109375" style="87" customWidth="1"/>
    <col min="5645" max="5645" width="7" style="87" customWidth="1"/>
    <col min="5646" max="5646" width="9.7109375" style="87" customWidth="1"/>
    <col min="5647" max="5647" width="7" style="87" customWidth="1"/>
    <col min="5648" max="5889" width="11.42578125" style="87"/>
    <col min="5890" max="5890" width="4" style="87" customWidth="1"/>
    <col min="5891" max="5891" width="35.7109375" style="87" customWidth="1"/>
    <col min="5892" max="5892" width="9.7109375" style="87" customWidth="1"/>
    <col min="5893" max="5893" width="6.7109375" style="87" customWidth="1"/>
    <col min="5894" max="5894" width="9.7109375" style="87" customWidth="1"/>
    <col min="5895" max="5895" width="7" style="87" customWidth="1"/>
    <col min="5896" max="5896" width="9.7109375" style="87" customWidth="1"/>
    <col min="5897" max="5897" width="7" style="87" customWidth="1"/>
    <col min="5898" max="5898" width="9.7109375" style="87" customWidth="1"/>
    <col min="5899" max="5899" width="7" style="87" customWidth="1"/>
    <col min="5900" max="5900" width="9.7109375" style="87" customWidth="1"/>
    <col min="5901" max="5901" width="7" style="87" customWidth="1"/>
    <col min="5902" max="5902" width="9.7109375" style="87" customWidth="1"/>
    <col min="5903" max="5903" width="7" style="87" customWidth="1"/>
    <col min="5904" max="6145" width="11.42578125" style="87"/>
    <col min="6146" max="6146" width="4" style="87" customWidth="1"/>
    <col min="6147" max="6147" width="35.7109375" style="87" customWidth="1"/>
    <col min="6148" max="6148" width="9.7109375" style="87" customWidth="1"/>
    <col min="6149" max="6149" width="6.7109375" style="87" customWidth="1"/>
    <col min="6150" max="6150" width="9.7109375" style="87" customWidth="1"/>
    <col min="6151" max="6151" width="7" style="87" customWidth="1"/>
    <col min="6152" max="6152" width="9.7109375" style="87" customWidth="1"/>
    <col min="6153" max="6153" width="7" style="87" customWidth="1"/>
    <col min="6154" max="6154" width="9.7109375" style="87" customWidth="1"/>
    <col min="6155" max="6155" width="7" style="87" customWidth="1"/>
    <col min="6156" max="6156" width="9.7109375" style="87" customWidth="1"/>
    <col min="6157" max="6157" width="7" style="87" customWidth="1"/>
    <col min="6158" max="6158" width="9.7109375" style="87" customWidth="1"/>
    <col min="6159" max="6159" width="7" style="87" customWidth="1"/>
    <col min="6160" max="6401" width="11.42578125" style="87"/>
    <col min="6402" max="6402" width="4" style="87" customWidth="1"/>
    <col min="6403" max="6403" width="35.7109375" style="87" customWidth="1"/>
    <col min="6404" max="6404" width="9.7109375" style="87" customWidth="1"/>
    <col min="6405" max="6405" width="6.7109375" style="87" customWidth="1"/>
    <col min="6406" max="6406" width="9.7109375" style="87" customWidth="1"/>
    <col min="6407" max="6407" width="7" style="87" customWidth="1"/>
    <col min="6408" max="6408" width="9.7109375" style="87" customWidth="1"/>
    <col min="6409" max="6409" width="7" style="87" customWidth="1"/>
    <col min="6410" max="6410" width="9.7109375" style="87" customWidth="1"/>
    <col min="6411" max="6411" width="7" style="87" customWidth="1"/>
    <col min="6412" max="6412" width="9.7109375" style="87" customWidth="1"/>
    <col min="6413" max="6413" width="7" style="87" customWidth="1"/>
    <col min="6414" max="6414" width="9.7109375" style="87" customWidth="1"/>
    <col min="6415" max="6415" width="7" style="87" customWidth="1"/>
    <col min="6416" max="6657" width="11.42578125" style="87"/>
    <col min="6658" max="6658" width="4" style="87" customWidth="1"/>
    <col min="6659" max="6659" width="35.7109375" style="87" customWidth="1"/>
    <col min="6660" max="6660" width="9.7109375" style="87" customWidth="1"/>
    <col min="6661" max="6661" width="6.7109375" style="87" customWidth="1"/>
    <col min="6662" max="6662" width="9.7109375" style="87" customWidth="1"/>
    <col min="6663" max="6663" width="7" style="87" customWidth="1"/>
    <col min="6664" max="6664" width="9.7109375" style="87" customWidth="1"/>
    <col min="6665" max="6665" width="7" style="87" customWidth="1"/>
    <col min="6666" max="6666" width="9.7109375" style="87" customWidth="1"/>
    <col min="6667" max="6667" width="7" style="87" customWidth="1"/>
    <col min="6668" max="6668" width="9.7109375" style="87" customWidth="1"/>
    <col min="6669" max="6669" width="7" style="87" customWidth="1"/>
    <col min="6670" max="6670" width="9.7109375" style="87" customWidth="1"/>
    <col min="6671" max="6671" width="7" style="87" customWidth="1"/>
    <col min="6672" max="6913" width="11.42578125" style="87"/>
    <col min="6914" max="6914" width="4" style="87" customWidth="1"/>
    <col min="6915" max="6915" width="35.7109375" style="87" customWidth="1"/>
    <col min="6916" max="6916" width="9.7109375" style="87" customWidth="1"/>
    <col min="6917" max="6917" width="6.7109375" style="87" customWidth="1"/>
    <col min="6918" max="6918" width="9.7109375" style="87" customWidth="1"/>
    <col min="6919" max="6919" width="7" style="87" customWidth="1"/>
    <col min="6920" max="6920" width="9.7109375" style="87" customWidth="1"/>
    <col min="6921" max="6921" width="7" style="87" customWidth="1"/>
    <col min="6922" max="6922" width="9.7109375" style="87" customWidth="1"/>
    <col min="6923" max="6923" width="7" style="87" customWidth="1"/>
    <col min="6924" max="6924" width="9.7109375" style="87" customWidth="1"/>
    <col min="6925" max="6925" width="7" style="87" customWidth="1"/>
    <col min="6926" max="6926" width="9.7109375" style="87" customWidth="1"/>
    <col min="6927" max="6927" width="7" style="87" customWidth="1"/>
    <col min="6928" max="7169" width="11.42578125" style="87"/>
    <col min="7170" max="7170" width="4" style="87" customWidth="1"/>
    <col min="7171" max="7171" width="35.7109375" style="87" customWidth="1"/>
    <col min="7172" max="7172" width="9.7109375" style="87" customWidth="1"/>
    <col min="7173" max="7173" width="6.7109375" style="87" customWidth="1"/>
    <col min="7174" max="7174" width="9.7109375" style="87" customWidth="1"/>
    <col min="7175" max="7175" width="7" style="87" customWidth="1"/>
    <col min="7176" max="7176" width="9.7109375" style="87" customWidth="1"/>
    <col min="7177" max="7177" width="7" style="87" customWidth="1"/>
    <col min="7178" max="7178" width="9.7109375" style="87" customWidth="1"/>
    <col min="7179" max="7179" width="7" style="87" customWidth="1"/>
    <col min="7180" max="7180" width="9.7109375" style="87" customWidth="1"/>
    <col min="7181" max="7181" width="7" style="87" customWidth="1"/>
    <col min="7182" max="7182" width="9.7109375" style="87" customWidth="1"/>
    <col min="7183" max="7183" width="7" style="87" customWidth="1"/>
    <col min="7184" max="7425" width="11.42578125" style="87"/>
    <col min="7426" max="7426" width="4" style="87" customWidth="1"/>
    <col min="7427" max="7427" width="35.7109375" style="87" customWidth="1"/>
    <col min="7428" max="7428" width="9.7109375" style="87" customWidth="1"/>
    <col min="7429" max="7429" width="6.7109375" style="87" customWidth="1"/>
    <col min="7430" max="7430" width="9.7109375" style="87" customWidth="1"/>
    <col min="7431" max="7431" width="7" style="87" customWidth="1"/>
    <col min="7432" max="7432" width="9.7109375" style="87" customWidth="1"/>
    <col min="7433" max="7433" width="7" style="87" customWidth="1"/>
    <col min="7434" max="7434" width="9.7109375" style="87" customWidth="1"/>
    <col min="7435" max="7435" width="7" style="87" customWidth="1"/>
    <col min="7436" max="7436" width="9.7109375" style="87" customWidth="1"/>
    <col min="7437" max="7437" width="7" style="87" customWidth="1"/>
    <col min="7438" max="7438" width="9.7109375" style="87" customWidth="1"/>
    <col min="7439" max="7439" width="7" style="87" customWidth="1"/>
    <col min="7440" max="7681" width="11.42578125" style="87"/>
    <col min="7682" max="7682" width="4" style="87" customWidth="1"/>
    <col min="7683" max="7683" width="35.7109375" style="87" customWidth="1"/>
    <col min="7684" max="7684" width="9.7109375" style="87" customWidth="1"/>
    <col min="7685" max="7685" width="6.7109375" style="87" customWidth="1"/>
    <col min="7686" max="7686" width="9.7109375" style="87" customWidth="1"/>
    <col min="7687" max="7687" width="7" style="87" customWidth="1"/>
    <col min="7688" max="7688" width="9.7109375" style="87" customWidth="1"/>
    <col min="7689" max="7689" width="7" style="87" customWidth="1"/>
    <col min="7690" max="7690" width="9.7109375" style="87" customWidth="1"/>
    <col min="7691" max="7691" width="7" style="87" customWidth="1"/>
    <col min="7692" max="7692" width="9.7109375" style="87" customWidth="1"/>
    <col min="7693" max="7693" width="7" style="87" customWidth="1"/>
    <col min="7694" max="7694" width="9.7109375" style="87" customWidth="1"/>
    <col min="7695" max="7695" width="7" style="87" customWidth="1"/>
    <col min="7696" max="7937" width="11.42578125" style="87"/>
    <col min="7938" max="7938" width="4" style="87" customWidth="1"/>
    <col min="7939" max="7939" width="35.7109375" style="87" customWidth="1"/>
    <col min="7940" max="7940" width="9.7109375" style="87" customWidth="1"/>
    <col min="7941" max="7941" width="6.7109375" style="87" customWidth="1"/>
    <col min="7942" max="7942" width="9.7109375" style="87" customWidth="1"/>
    <col min="7943" max="7943" width="7" style="87" customWidth="1"/>
    <col min="7944" max="7944" width="9.7109375" style="87" customWidth="1"/>
    <col min="7945" max="7945" width="7" style="87" customWidth="1"/>
    <col min="7946" max="7946" width="9.7109375" style="87" customWidth="1"/>
    <col min="7947" max="7947" width="7" style="87" customWidth="1"/>
    <col min="7948" max="7948" width="9.7109375" style="87" customWidth="1"/>
    <col min="7949" max="7949" width="7" style="87" customWidth="1"/>
    <col min="7950" max="7950" width="9.7109375" style="87" customWidth="1"/>
    <col min="7951" max="7951" width="7" style="87" customWidth="1"/>
    <col min="7952" max="8193" width="11.42578125" style="87"/>
    <col min="8194" max="8194" width="4" style="87" customWidth="1"/>
    <col min="8195" max="8195" width="35.7109375" style="87" customWidth="1"/>
    <col min="8196" max="8196" width="9.7109375" style="87" customWidth="1"/>
    <col min="8197" max="8197" width="6.7109375" style="87" customWidth="1"/>
    <col min="8198" max="8198" width="9.7109375" style="87" customWidth="1"/>
    <col min="8199" max="8199" width="7" style="87" customWidth="1"/>
    <col min="8200" max="8200" width="9.7109375" style="87" customWidth="1"/>
    <col min="8201" max="8201" width="7" style="87" customWidth="1"/>
    <col min="8202" max="8202" width="9.7109375" style="87" customWidth="1"/>
    <col min="8203" max="8203" width="7" style="87" customWidth="1"/>
    <col min="8204" max="8204" width="9.7109375" style="87" customWidth="1"/>
    <col min="8205" max="8205" width="7" style="87" customWidth="1"/>
    <col min="8206" max="8206" width="9.7109375" style="87" customWidth="1"/>
    <col min="8207" max="8207" width="7" style="87" customWidth="1"/>
    <col min="8208" max="8449" width="11.42578125" style="87"/>
    <col min="8450" max="8450" width="4" style="87" customWidth="1"/>
    <col min="8451" max="8451" width="35.7109375" style="87" customWidth="1"/>
    <col min="8452" max="8452" width="9.7109375" style="87" customWidth="1"/>
    <col min="8453" max="8453" width="6.7109375" style="87" customWidth="1"/>
    <col min="8454" max="8454" width="9.7109375" style="87" customWidth="1"/>
    <col min="8455" max="8455" width="7" style="87" customWidth="1"/>
    <col min="8456" max="8456" width="9.7109375" style="87" customWidth="1"/>
    <col min="8457" max="8457" width="7" style="87" customWidth="1"/>
    <col min="8458" max="8458" width="9.7109375" style="87" customWidth="1"/>
    <col min="8459" max="8459" width="7" style="87" customWidth="1"/>
    <col min="8460" max="8460" width="9.7109375" style="87" customWidth="1"/>
    <col min="8461" max="8461" width="7" style="87" customWidth="1"/>
    <col min="8462" max="8462" width="9.7109375" style="87" customWidth="1"/>
    <col min="8463" max="8463" width="7" style="87" customWidth="1"/>
    <col min="8464" max="8705" width="11.42578125" style="87"/>
    <col min="8706" max="8706" width="4" style="87" customWidth="1"/>
    <col min="8707" max="8707" width="35.7109375" style="87" customWidth="1"/>
    <col min="8708" max="8708" width="9.7109375" style="87" customWidth="1"/>
    <col min="8709" max="8709" width="6.7109375" style="87" customWidth="1"/>
    <col min="8710" max="8710" width="9.7109375" style="87" customWidth="1"/>
    <col min="8711" max="8711" width="7" style="87" customWidth="1"/>
    <col min="8712" max="8712" width="9.7109375" style="87" customWidth="1"/>
    <col min="8713" max="8713" width="7" style="87" customWidth="1"/>
    <col min="8714" max="8714" width="9.7109375" style="87" customWidth="1"/>
    <col min="8715" max="8715" width="7" style="87" customWidth="1"/>
    <col min="8716" max="8716" width="9.7109375" style="87" customWidth="1"/>
    <col min="8717" max="8717" width="7" style="87" customWidth="1"/>
    <col min="8718" max="8718" width="9.7109375" style="87" customWidth="1"/>
    <col min="8719" max="8719" width="7" style="87" customWidth="1"/>
    <col min="8720" max="8961" width="11.42578125" style="87"/>
    <col min="8962" max="8962" width="4" style="87" customWidth="1"/>
    <col min="8963" max="8963" width="35.7109375" style="87" customWidth="1"/>
    <col min="8964" max="8964" width="9.7109375" style="87" customWidth="1"/>
    <col min="8965" max="8965" width="6.7109375" style="87" customWidth="1"/>
    <col min="8966" max="8966" width="9.7109375" style="87" customWidth="1"/>
    <col min="8967" max="8967" width="7" style="87" customWidth="1"/>
    <col min="8968" max="8968" width="9.7109375" style="87" customWidth="1"/>
    <col min="8969" max="8969" width="7" style="87" customWidth="1"/>
    <col min="8970" max="8970" width="9.7109375" style="87" customWidth="1"/>
    <col min="8971" max="8971" width="7" style="87" customWidth="1"/>
    <col min="8972" max="8972" width="9.7109375" style="87" customWidth="1"/>
    <col min="8973" max="8973" width="7" style="87" customWidth="1"/>
    <col min="8974" max="8974" width="9.7109375" style="87" customWidth="1"/>
    <col min="8975" max="8975" width="7" style="87" customWidth="1"/>
    <col min="8976" max="9217" width="11.42578125" style="87"/>
    <col min="9218" max="9218" width="4" style="87" customWidth="1"/>
    <col min="9219" max="9219" width="35.7109375" style="87" customWidth="1"/>
    <col min="9220" max="9220" width="9.7109375" style="87" customWidth="1"/>
    <col min="9221" max="9221" width="6.7109375" style="87" customWidth="1"/>
    <col min="9222" max="9222" width="9.7109375" style="87" customWidth="1"/>
    <col min="9223" max="9223" width="7" style="87" customWidth="1"/>
    <col min="9224" max="9224" width="9.7109375" style="87" customWidth="1"/>
    <col min="9225" max="9225" width="7" style="87" customWidth="1"/>
    <col min="9226" max="9226" width="9.7109375" style="87" customWidth="1"/>
    <col min="9227" max="9227" width="7" style="87" customWidth="1"/>
    <col min="9228" max="9228" width="9.7109375" style="87" customWidth="1"/>
    <col min="9229" max="9229" width="7" style="87" customWidth="1"/>
    <col min="9230" max="9230" width="9.7109375" style="87" customWidth="1"/>
    <col min="9231" max="9231" width="7" style="87" customWidth="1"/>
    <col min="9232" max="9473" width="11.42578125" style="87"/>
    <col min="9474" max="9474" width="4" style="87" customWidth="1"/>
    <col min="9475" max="9475" width="35.7109375" style="87" customWidth="1"/>
    <col min="9476" max="9476" width="9.7109375" style="87" customWidth="1"/>
    <col min="9477" max="9477" width="6.7109375" style="87" customWidth="1"/>
    <col min="9478" max="9478" width="9.7109375" style="87" customWidth="1"/>
    <col min="9479" max="9479" width="7" style="87" customWidth="1"/>
    <col min="9480" max="9480" width="9.7109375" style="87" customWidth="1"/>
    <col min="9481" max="9481" width="7" style="87" customWidth="1"/>
    <col min="9482" max="9482" width="9.7109375" style="87" customWidth="1"/>
    <col min="9483" max="9483" width="7" style="87" customWidth="1"/>
    <col min="9484" max="9484" width="9.7109375" style="87" customWidth="1"/>
    <col min="9485" max="9485" width="7" style="87" customWidth="1"/>
    <col min="9486" max="9486" width="9.7109375" style="87" customWidth="1"/>
    <col min="9487" max="9487" width="7" style="87" customWidth="1"/>
    <col min="9488" max="9729" width="11.42578125" style="87"/>
    <col min="9730" max="9730" width="4" style="87" customWidth="1"/>
    <col min="9731" max="9731" width="35.7109375" style="87" customWidth="1"/>
    <col min="9732" max="9732" width="9.7109375" style="87" customWidth="1"/>
    <col min="9733" max="9733" width="6.7109375" style="87" customWidth="1"/>
    <col min="9734" max="9734" width="9.7109375" style="87" customWidth="1"/>
    <col min="9735" max="9735" width="7" style="87" customWidth="1"/>
    <col min="9736" max="9736" width="9.7109375" style="87" customWidth="1"/>
    <col min="9737" max="9737" width="7" style="87" customWidth="1"/>
    <col min="9738" max="9738" width="9.7109375" style="87" customWidth="1"/>
    <col min="9739" max="9739" width="7" style="87" customWidth="1"/>
    <col min="9740" max="9740" width="9.7109375" style="87" customWidth="1"/>
    <col min="9741" max="9741" width="7" style="87" customWidth="1"/>
    <col min="9742" max="9742" width="9.7109375" style="87" customWidth="1"/>
    <col min="9743" max="9743" width="7" style="87" customWidth="1"/>
    <col min="9744" max="9985" width="11.42578125" style="87"/>
    <col min="9986" max="9986" width="4" style="87" customWidth="1"/>
    <col min="9987" max="9987" width="35.7109375" style="87" customWidth="1"/>
    <col min="9988" max="9988" width="9.7109375" style="87" customWidth="1"/>
    <col min="9989" max="9989" width="6.7109375" style="87" customWidth="1"/>
    <col min="9990" max="9990" width="9.7109375" style="87" customWidth="1"/>
    <col min="9991" max="9991" width="7" style="87" customWidth="1"/>
    <col min="9992" max="9992" width="9.7109375" style="87" customWidth="1"/>
    <col min="9993" max="9993" width="7" style="87" customWidth="1"/>
    <col min="9994" max="9994" width="9.7109375" style="87" customWidth="1"/>
    <col min="9995" max="9995" width="7" style="87" customWidth="1"/>
    <col min="9996" max="9996" width="9.7109375" style="87" customWidth="1"/>
    <col min="9997" max="9997" width="7" style="87" customWidth="1"/>
    <col min="9998" max="9998" width="9.7109375" style="87" customWidth="1"/>
    <col min="9999" max="9999" width="7" style="87" customWidth="1"/>
    <col min="10000" max="10241" width="11.42578125" style="87"/>
    <col min="10242" max="10242" width="4" style="87" customWidth="1"/>
    <col min="10243" max="10243" width="35.7109375" style="87" customWidth="1"/>
    <col min="10244" max="10244" width="9.7109375" style="87" customWidth="1"/>
    <col min="10245" max="10245" width="6.7109375" style="87" customWidth="1"/>
    <col min="10246" max="10246" width="9.7109375" style="87" customWidth="1"/>
    <col min="10247" max="10247" width="7" style="87" customWidth="1"/>
    <col min="10248" max="10248" width="9.7109375" style="87" customWidth="1"/>
    <col min="10249" max="10249" width="7" style="87" customWidth="1"/>
    <col min="10250" max="10250" width="9.7109375" style="87" customWidth="1"/>
    <col min="10251" max="10251" width="7" style="87" customWidth="1"/>
    <col min="10252" max="10252" width="9.7109375" style="87" customWidth="1"/>
    <col min="10253" max="10253" width="7" style="87" customWidth="1"/>
    <col min="10254" max="10254" width="9.7109375" style="87" customWidth="1"/>
    <col min="10255" max="10255" width="7" style="87" customWidth="1"/>
    <col min="10256" max="10497" width="11.42578125" style="87"/>
    <col min="10498" max="10498" width="4" style="87" customWidth="1"/>
    <col min="10499" max="10499" width="35.7109375" style="87" customWidth="1"/>
    <col min="10500" max="10500" width="9.7109375" style="87" customWidth="1"/>
    <col min="10501" max="10501" width="6.7109375" style="87" customWidth="1"/>
    <col min="10502" max="10502" width="9.7109375" style="87" customWidth="1"/>
    <col min="10503" max="10503" width="7" style="87" customWidth="1"/>
    <col min="10504" max="10504" width="9.7109375" style="87" customWidth="1"/>
    <col min="10505" max="10505" width="7" style="87" customWidth="1"/>
    <col min="10506" max="10506" width="9.7109375" style="87" customWidth="1"/>
    <col min="10507" max="10507" width="7" style="87" customWidth="1"/>
    <col min="10508" max="10508" width="9.7109375" style="87" customWidth="1"/>
    <col min="10509" max="10509" width="7" style="87" customWidth="1"/>
    <col min="10510" max="10510" width="9.7109375" style="87" customWidth="1"/>
    <col min="10511" max="10511" width="7" style="87" customWidth="1"/>
    <col min="10512" max="10753" width="11.42578125" style="87"/>
    <col min="10754" max="10754" width="4" style="87" customWidth="1"/>
    <col min="10755" max="10755" width="35.7109375" style="87" customWidth="1"/>
    <col min="10756" max="10756" width="9.7109375" style="87" customWidth="1"/>
    <col min="10757" max="10757" width="6.7109375" style="87" customWidth="1"/>
    <col min="10758" max="10758" width="9.7109375" style="87" customWidth="1"/>
    <col min="10759" max="10759" width="7" style="87" customWidth="1"/>
    <col min="10760" max="10760" width="9.7109375" style="87" customWidth="1"/>
    <col min="10761" max="10761" width="7" style="87" customWidth="1"/>
    <col min="10762" max="10762" width="9.7109375" style="87" customWidth="1"/>
    <col min="10763" max="10763" width="7" style="87" customWidth="1"/>
    <col min="10764" max="10764" width="9.7109375" style="87" customWidth="1"/>
    <col min="10765" max="10765" width="7" style="87" customWidth="1"/>
    <col min="10766" max="10766" width="9.7109375" style="87" customWidth="1"/>
    <col min="10767" max="10767" width="7" style="87" customWidth="1"/>
    <col min="10768" max="11009" width="11.42578125" style="87"/>
    <col min="11010" max="11010" width="4" style="87" customWidth="1"/>
    <col min="11011" max="11011" width="35.7109375" style="87" customWidth="1"/>
    <col min="11012" max="11012" width="9.7109375" style="87" customWidth="1"/>
    <col min="11013" max="11013" width="6.7109375" style="87" customWidth="1"/>
    <col min="11014" max="11014" width="9.7109375" style="87" customWidth="1"/>
    <col min="11015" max="11015" width="7" style="87" customWidth="1"/>
    <col min="11016" max="11016" width="9.7109375" style="87" customWidth="1"/>
    <col min="11017" max="11017" width="7" style="87" customWidth="1"/>
    <col min="11018" max="11018" width="9.7109375" style="87" customWidth="1"/>
    <col min="11019" max="11019" width="7" style="87" customWidth="1"/>
    <col min="11020" max="11020" width="9.7109375" style="87" customWidth="1"/>
    <col min="11021" max="11021" width="7" style="87" customWidth="1"/>
    <col min="11022" max="11022" width="9.7109375" style="87" customWidth="1"/>
    <col min="11023" max="11023" width="7" style="87" customWidth="1"/>
    <col min="11024" max="11265" width="11.42578125" style="87"/>
    <col min="11266" max="11266" width="4" style="87" customWidth="1"/>
    <col min="11267" max="11267" width="35.7109375" style="87" customWidth="1"/>
    <col min="11268" max="11268" width="9.7109375" style="87" customWidth="1"/>
    <col min="11269" max="11269" width="6.7109375" style="87" customWidth="1"/>
    <col min="11270" max="11270" width="9.7109375" style="87" customWidth="1"/>
    <col min="11271" max="11271" width="7" style="87" customWidth="1"/>
    <col min="11272" max="11272" width="9.7109375" style="87" customWidth="1"/>
    <col min="11273" max="11273" width="7" style="87" customWidth="1"/>
    <col min="11274" max="11274" width="9.7109375" style="87" customWidth="1"/>
    <col min="11275" max="11275" width="7" style="87" customWidth="1"/>
    <col min="11276" max="11276" width="9.7109375" style="87" customWidth="1"/>
    <col min="11277" max="11277" width="7" style="87" customWidth="1"/>
    <col min="11278" max="11278" width="9.7109375" style="87" customWidth="1"/>
    <col min="11279" max="11279" width="7" style="87" customWidth="1"/>
    <col min="11280" max="11521" width="11.42578125" style="87"/>
    <col min="11522" max="11522" width="4" style="87" customWidth="1"/>
    <col min="11523" max="11523" width="35.7109375" style="87" customWidth="1"/>
    <col min="11524" max="11524" width="9.7109375" style="87" customWidth="1"/>
    <col min="11525" max="11525" width="6.7109375" style="87" customWidth="1"/>
    <col min="11526" max="11526" width="9.7109375" style="87" customWidth="1"/>
    <col min="11527" max="11527" width="7" style="87" customWidth="1"/>
    <col min="11528" max="11528" width="9.7109375" style="87" customWidth="1"/>
    <col min="11529" max="11529" width="7" style="87" customWidth="1"/>
    <col min="11530" max="11530" width="9.7109375" style="87" customWidth="1"/>
    <col min="11531" max="11531" width="7" style="87" customWidth="1"/>
    <col min="11532" max="11532" width="9.7109375" style="87" customWidth="1"/>
    <col min="11533" max="11533" width="7" style="87" customWidth="1"/>
    <col min="11534" max="11534" width="9.7109375" style="87" customWidth="1"/>
    <col min="11535" max="11535" width="7" style="87" customWidth="1"/>
    <col min="11536" max="11777" width="11.42578125" style="87"/>
    <col min="11778" max="11778" width="4" style="87" customWidth="1"/>
    <col min="11779" max="11779" width="35.7109375" style="87" customWidth="1"/>
    <col min="11780" max="11780" width="9.7109375" style="87" customWidth="1"/>
    <col min="11781" max="11781" width="6.7109375" style="87" customWidth="1"/>
    <col min="11782" max="11782" width="9.7109375" style="87" customWidth="1"/>
    <col min="11783" max="11783" width="7" style="87" customWidth="1"/>
    <col min="11784" max="11784" width="9.7109375" style="87" customWidth="1"/>
    <col min="11785" max="11785" width="7" style="87" customWidth="1"/>
    <col min="11786" max="11786" width="9.7109375" style="87" customWidth="1"/>
    <col min="11787" max="11787" width="7" style="87" customWidth="1"/>
    <col min="11788" max="11788" width="9.7109375" style="87" customWidth="1"/>
    <col min="11789" max="11789" width="7" style="87" customWidth="1"/>
    <col min="11790" max="11790" width="9.7109375" style="87" customWidth="1"/>
    <col min="11791" max="11791" width="7" style="87" customWidth="1"/>
    <col min="11792" max="12033" width="11.42578125" style="87"/>
    <col min="12034" max="12034" width="4" style="87" customWidth="1"/>
    <col min="12035" max="12035" width="35.7109375" style="87" customWidth="1"/>
    <col min="12036" max="12036" width="9.7109375" style="87" customWidth="1"/>
    <col min="12037" max="12037" width="6.7109375" style="87" customWidth="1"/>
    <col min="12038" max="12038" width="9.7109375" style="87" customWidth="1"/>
    <col min="12039" max="12039" width="7" style="87" customWidth="1"/>
    <col min="12040" max="12040" width="9.7109375" style="87" customWidth="1"/>
    <col min="12041" max="12041" width="7" style="87" customWidth="1"/>
    <col min="12042" max="12042" width="9.7109375" style="87" customWidth="1"/>
    <col min="12043" max="12043" width="7" style="87" customWidth="1"/>
    <col min="12044" max="12044" width="9.7109375" style="87" customWidth="1"/>
    <col min="12045" max="12045" width="7" style="87" customWidth="1"/>
    <col min="12046" max="12046" width="9.7109375" style="87" customWidth="1"/>
    <col min="12047" max="12047" width="7" style="87" customWidth="1"/>
    <col min="12048" max="12289" width="11.42578125" style="87"/>
    <col min="12290" max="12290" width="4" style="87" customWidth="1"/>
    <col min="12291" max="12291" width="35.7109375" style="87" customWidth="1"/>
    <col min="12292" max="12292" width="9.7109375" style="87" customWidth="1"/>
    <col min="12293" max="12293" width="6.7109375" style="87" customWidth="1"/>
    <col min="12294" max="12294" width="9.7109375" style="87" customWidth="1"/>
    <col min="12295" max="12295" width="7" style="87" customWidth="1"/>
    <col min="12296" max="12296" width="9.7109375" style="87" customWidth="1"/>
    <col min="12297" max="12297" width="7" style="87" customWidth="1"/>
    <col min="12298" max="12298" width="9.7109375" style="87" customWidth="1"/>
    <col min="12299" max="12299" width="7" style="87" customWidth="1"/>
    <col min="12300" max="12300" width="9.7109375" style="87" customWidth="1"/>
    <col min="12301" max="12301" width="7" style="87" customWidth="1"/>
    <col min="12302" max="12302" width="9.7109375" style="87" customWidth="1"/>
    <col min="12303" max="12303" width="7" style="87" customWidth="1"/>
    <col min="12304" max="12545" width="11.42578125" style="87"/>
    <col min="12546" max="12546" width="4" style="87" customWidth="1"/>
    <col min="12547" max="12547" width="35.7109375" style="87" customWidth="1"/>
    <col min="12548" max="12548" width="9.7109375" style="87" customWidth="1"/>
    <col min="12549" max="12549" width="6.7109375" style="87" customWidth="1"/>
    <col min="12550" max="12550" width="9.7109375" style="87" customWidth="1"/>
    <col min="12551" max="12551" width="7" style="87" customWidth="1"/>
    <col min="12552" max="12552" width="9.7109375" style="87" customWidth="1"/>
    <col min="12553" max="12553" width="7" style="87" customWidth="1"/>
    <col min="12554" max="12554" width="9.7109375" style="87" customWidth="1"/>
    <col min="12555" max="12555" width="7" style="87" customWidth="1"/>
    <col min="12556" max="12556" width="9.7109375" style="87" customWidth="1"/>
    <col min="12557" max="12557" width="7" style="87" customWidth="1"/>
    <col min="12558" max="12558" width="9.7109375" style="87" customWidth="1"/>
    <col min="12559" max="12559" width="7" style="87" customWidth="1"/>
    <col min="12560" max="12801" width="11.42578125" style="87"/>
    <col min="12802" max="12802" width="4" style="87" customWidth="1"/>
    <col min="12803" max="12803" width="35.7109375" style="87" customWidth="1"/>
    <col min="12804" max="12804" width="9.7109375" style="87" customWidth="1"/>
    <col min="12805" max="12805" width="6.7109375" style="87" customWidth="1"/>
    <col min="12806" max="12806" width="9.7109375" style="87" customWidth="1"/>
    <col min="12807" max="12807" width="7" style="87" customWidth="1"/>
    <col min="12808" max="12808" width="9.7109375" style="87" customWidth="1"/>
    <col min="12809" max="12809" width="7" style="87" customWidth="1"/>
    <col min="12810" max="12810" width="9.7109375" style="87" customWidth="1"/>
    <col min="12811" max="12811" width="7" style="87" customWidth="1"/>
    <col min="12812" max="12812" width="9.7109375" style="87" customWidth="1"/>
    <col min="12813" max="12813" width="7" style="87" customWidth="1"/>
    <col min="12814" max="12814" width="9.7109375" style="87" customWidth="1"/>
    <col min="12815" max="12815" width="7" style="87" customWidth="1"/>
    <col min="12816" max="13057" width="11.42578125" style="87"/>
    <col min="13058" max="13058" width="4" style="87" customWidth="1"/>
    <col min="13059" max="13059" width="35.7109375" style="87" customWidth="1"/>
    <col min="13060" max="13060" width="9.7109375" style="87" customWidth="1"/>
    <col min="13061" max="13061" width="6.7109375" style="87" customWidth="1"/>
    <col min="13062" max="13062" width="9.7109375" style="87" customWidth="1"/>
    <col min="13063" max="13063" width="7" style="87" customWidth="1"/>
    <col min="13064" max="13064" width="9.7109375" style="87" customWidth="1"/>
    <col min="13065" max="13065" width="7" style="87" customWidth="1"/>
    <col min="13066" max="13066" width="9.7109375" style="87" customWidth="1"/>
    <col min="13067" max="13067" width="7" style="87" customWidth="1"/>
    <col min="13068" max="13068" width="9.7109375" style="87" customWidth="1"/>
    <col min="13069" max="13069" width="7" style="87" customWidth="1"/>
    <col min="13070" max="13070" width="9.7109375" style="87" customWidth="1"/>
    <col min="13071" max="13071" width="7" style="87" customWidth="1"/>
    <col min="13072" max="13313" width="11.42578125" style="87"/>
    <col min="13314" max="13314" width="4" style="87" customWidth="1"/>
    <col min="13315" max="13315" width="35.7109375" style="87" customWidth="1"/>
    <col min="13316" max="13316" width="9.7109375" style="87" customWidth="1"/>
    <col min="13317" max="13317" width="6.7109375" style="87" customWidth="1"/>
    <col min="13318" max="13318" width="9.7109375" style="87" customWidth="1"/>
    <col min="13319" max="13319" width="7" style="87" customWidth="1"/>
    <col min="13320" max="13320" width="9.7109375" style="87" customWidth="1"/>
    <col min="13321" max="13321" width="7" style="87" customWidth="1"/>
    <col min="13322" max="13322" width="9.7109375" style="87" customWidth="1"/>
    <col min="13323" max="13323" width="7" style="87" customWidth="1"/>
    <col min="13324" max="13324" width="9.7109375" style="87" customWidth="1"/>
    <col min="13325" max="13325" width="7" style="87" customWidth="1"/>
    <col min="13326" max="13326" width="9.7109375" style="87" customWidth="1"/>
    <col min="13327" max="13327" width="7" style="87" customWidth="1"/>
    <col min="13328" max="13569" width="11.42578125" style="87"/>
    <col min="13570" max="13570" width="4" style="87" customWidth="1"/>
    <col min="13571" max="13571" width="35.7109375" style="87" customWidth="1"/>
    <col min="13572" max="13572" width="9.7109375" style="87" customWidth="1"/>
    <col min="13573" max="13573" width="6.7109375" style="87" customWidth="1"/>
    <col min="13574" max="13574" width="9.7109375" style="87" customWidth="1"/>
    <col min="13575" max="13575" width="7" style="87" customWidth="1"/>
    <col min="13576" max="13576" width="9.7109375" style="87" customWidth="1"/>
    <col min="13577" max="13577" width="7" style="87" customWidth="1"/>
    <col min="13578" max="13578" width="9.7109375" style="87" customWidth="1"/>
    <col min="13579" max="13579" width="7" style="87" customWidth="1"/>
    <col min="13580" max="13580" width="9.7109375" style="87" customWidth="1"/>
    <col min="13581" max="13581" width="7" style="87" customWidth="1"/>
    <col min="13582" max="13582" width="9.7109375" style="87" customWidth="1"/>
    <col min="13583" max="13583" width="7" style="87" customWidth="1"/>
    <col min="13584" max="13825" width="11.42578125" style="87"/>
    <col min="13826" max="13826" width="4" style="87" customWidth="1"/>
    <col min="13827" max="13827" width="35.7109375" style="87" customWidth="1"/>
    <col min="13828" max="13828" width="9.7109375" style="87" customWidth="1"/>
    <col min="13829" max="13829" width="6.7109375" style="87" customWidth="1"/>
    <col min="13830" max="13830" width="9.7109375" style="87" customWidth="1"/>
    <col min="13831" max="13831" width="7" style="87" customWidth="1"/>
    <col min="13832" max="13832" width="9.7109375" style="87" customWidth="1"/>
    <col min="13833" max="13833" width="7" style="87" customWidth="1"/>
    <col min="13834" max="13834" width="9.7109375" style="87" customWidth="1"/>
    <col min="13835" max="13835" width="7" style="87" customWidth="1"/>
    <col min="13836" max="13836" width="9.7109375" style="87" customWidth="1"/>
    <col min="13837" max="13837" width="7" style="87" customWidth="1"/>
    <col min="13838" max="13838" width="9.7109375" style="87" customWidth="1"/>
    <col min="13839" max="13839" width="7" style="87" customWidth="1"/>
    <col min="13840" max="14081" width="11.42578125" style="87"/>
    <col min="14082" max="14082" width="4" style="87" customWidth="1"/>
    <col min="14083" max="14083" width="35.7109375" style="87" customWidth="1"/>
    <col min="14084" max="14084" width="9.7109375" style="87" customWidth="1"/>
    <col min="14085" max="14085" width="6.7109375" style="87" customWidth="1"/>
    <col min="14086" max="14086" width="9.7109375" style="87" customWidth="1"/>
    <col min="14087" max="14087" width="7" style="87" customWidth="1"/>
    <col min="14088" max="14088" width="9.7109375" style="87" customWidth="1"/>
    <col min="14089" max="14089" width="7" style="87" customWidth="1"/>
    <col min="14090" max="14090" width="9.7109375" style="87" customWidth="1"/>
    <col min="14091" max="14091" width="7" style="87" customWidth="1"/>
    <col min="14092" max="14092" width="9.7109375" style="87" customWidth="1"/>
    <col min="14093" max="14093" width="7" style="87" customWidth="1"/>
    <col min="14094" max="14094" width="9.7109375" style="87" customWidth="1"/>
    <col min="14095" max="14095" width="7" style="87" customWidth="1"/>
    <col min="14096" max="14337" width="11.42578125" style="87"/>
    <col min="14338" max="14338" width="4" style="87" customWidth="1"/>
    <col min="14339" max="14339" width="35.7109375" style="87" customWidth="1"/>
    <col min="14340" max="14340" width="9.7109375" style="87" customWidth="1"/>
    <col min="14341" max="14341" width="6.7109375" style="87" customWidth="1"/>
    <col min="14342" max="14342" width="9.7109375" style="87" customWidth="1"/>
    <col min="14343" max="14343" width="7" style="87" customWidth="1"/>
    <col min="14344" max="14344" width="9.7109375" style="87" customWidth="1"/>
    <col min="14345" max="14345" width="7" style="87" customWidth="1"/>
    <col min="14346" max="14346" width="9.7109375" style="87" customWidth="1"/>
    <col min="14347" max="14347" width="7" style="87" customWidth="1"/>
    <col min="14348" max="14348" width="9.7109375" style="87" customWidth="1"/>
    <col min="14349" max="14349" width="7" style="87" customWidth="1"/>
    <col min="14350" max="14350" width="9.7109375" style="87" customWidth="1"/>
    <col min="14351" max="14351" width="7" style="87" customWidth="1"/>
    <col min="14352" max="14593" width="11.42578125" style="87"/>
    <col min="14594" max="14594" width="4" style="87" customWidth="1"/>
    <col min="14595" max="14595" width="35.7109375" style="87" customWidth="1"/>
    <col min="14596" max="14596" width="9.7109375" style="87" customWidth="1"/>
    <col min="14597" max="14597" width="6.7109375" style="87" customWidth="1"/>
    <col min="14598" max="14598" width="9.7109375" style="87" customWidth="1"/>
    <col min="14599" max="14599" width="7" style="87" customWidth="1"/>
    <col min="14600" max="14600" width="9.7109375" style="87" customWidth="1"/>
    <col min="14601" max="14601" width="7" style="87" customWidth="1"/>
    <col min="14602" max="14602" width="9.7109375" style="87" customWidth="1"/>
    <col min="14603" max="14603" width="7" style="87" customWidth="1"/>
    <col min="14604" max="14604" width="9.7109375" style="87" customWidth="1"/>
    <col min="14605" max="14605" width="7" style="87" customWidth="1"/>
    <col min="14606" max="14606" width="9.7109375" style="87" customWidth="1"/>
    <col min="14607" max="14607" width="7" style="87" customWidth="1"/>
    <col min="14608" max="14849" width="11.42578125" style="87"/>
    <col min="14850" max="14850" width="4" style="87" customWidth="1"/>
    <col min="14851" max="14851" width="35.7109375" style="87" customWidth="1"/>
    <col min="14852" max="14852" width="9.7109375" style="87" customWidth="1"/>
    <col min="14853" max="14853" width="6.7109375" style="87" customWidth="1"/>
    <col min="14854" max="14854" width="9.7109375" style="87" customWidth="1"/>
    <col min="14855" max="14855" width="7" style="87" customWidth="1"/>
    <col min="14856" max="14856" width="9.7109375" style="87" customWidth="1"/>
    <col min="14857" max="14857" width="7" style="87" customWidth="1"/>
    <col min="14858" max="14858" width="9.7109375" style="87" customWidth="1"/>
    <col min="14859" max="14859" width="7" style="87" customWidth="1"/>
    <col min="14860" max="14860" width="9.7109375" style="87" customWidth="1"/>
    <col min="14861" max="14861" width="7" style="87" customWidth="1"/>
    <col min="14862" max="14862" width="9.7109375" style="87" customWidth="1"/>
    <col min="14863" max="14863" width="7" style="87" customWidth="1"/>
    <col min="14864" max="15105" width="11.42578125" style="87"/>
    <col min="15106" max="15106" width="4" style="87" customWidth="1"/>
    <col min="15107" max="15107" width="35.7109375" style="87" customWidth="1"/>
    <col min="15108" max="15108" width="9.7109375" style="87" customWidth="1"/>
    <col min="15109" max="15109" width="6.7109375" style="87" customWidth="1"/>
    <col min="15110" max="15110" width="9.7109375" style="87" customWidth="1"/>
    <col min="15111" max="15111" width="7" style="87" customWidth="1"/>
    <col min="15112" max="15112" width="9.7109375" style="87" customWidth="1"/>
    <col min="15113" max="15113" width="7" style="87" customWidth="1"/>
    <col min="15114" max="15114" width="9.7109375" style="87" customWidth="1"/>
    <col min="15115" max="15115" width="7" style="87" customWidth="1"/>
    <col min="15116" max="15116" width="9.7109375" style="87" customWidth="1"/>
    <col min="15117" max="15117" width="7" style="87" customWidth="1"/>
    <col min="15118" max="15118" width="9.7109375" style="87" customWidth="1"/>
    <col min="15119" max="15119" width="7" style="87" customWidth="1"/>
    <col min="15120" max="15361" width="11.42578125" style="87"/>
    <col min="15362" max="15362" width="4" style="87" customWidth="1"/>
    <col min="15363" max="15363" width="35.7109375" style="87" customWidth="1"/>
    <col min="15364" max="15364" width="9.7109375" style="87" customWidth="1"/>
    <col min="15365" max="15365" width="6.7109375" style="87" customWidth="1"/>
    <col min="15366" max="15366" width="9.7109375" style="87" customWidth="1"/>
    <col min="15367" max="15367" width="7" style="87" customWidth="1"/>
    <col min="15368" max="15368" width="9.7109375" style="87" customWidth="1"/>
    <col min="15369" max="15369" width="7" style="87" customWidth="1"/>
    <col min="15370" max="15370" width="9.7109375" style="87" customWidth="1"/>
    <col min="15371" max="15371" width="7" style="87" customWidth="1"/>
    <col min="15372" max="15372" width="9.7109375" style="87" customWidth="1"/>
    <col min="15373" max="15373" width="7" style="87" customWidth="1"/>
    <col min="15374" max="15374" width="9.7109375" style="87" customWidth="1"/>
    <col min="15375" max="15375" width="7" style="87" customWidth="1"/>
    <col min="15376" max="15617" width="11.42578125" style="87"/>
    <col min="15618" max="15618" width="4" style="87" customWidth="1"/>
    <col min="15619" max="15619" width="35.7109375" style="87" customWidth="1"/>
    <col min="15620" max="15620" width="9.7109375" style="87" customWidth="1"/>
    <col min="15621" max="15621" width="6.7109375" style="87" customWidth="1"/>
    <col min="15622" max="15622" width="9.7109375" style="87" customWidth="1"/>
    <col min="15623" max="15623" width="7" style="87" customWidth="1"/>
    <col min="15624" max="15624" width="9.7109375" style="87" customWidth="1"/>
    <col min="15625" max="15625" width="7" style="87" customWidth="1"/>
    <col min="15626" max="15626" width="9.7109375" style="87" customWidth="1"/>
    <col min="15627" max="15627" width="7" style="87" customWidth="1"/>
    <col min="15628" max="15628" width="9.7109375" style="87" customWidth="1"/>
    <col min="15629" max="15629" width="7" style="87" customWidth="1"/>
    <col min="15630" max="15630" width="9.7109375" style="87" customWidth="1"/>
    <col min="15631" max="15631" width="7" style="87" customWidth="1"/>
    <col min="15632" max="15873" width="11.42578125" style="87"/>
    <col min="15874" max="15874" width="4" style="87" customWidth="1"/>
    <col min="15875" max="15875" width="35.7109375" style="87" customWidth="1"/>
    <col min="15876" max="15876" width="9.7109375" style="87" customWidth="1"/>
    <col min="15877" max="15877" width="6.7109375" style="87" customWidth="1"/>
    <col min="15878" max="15878" width="9.7109375" style="87" customWidth="1"/>
    <col min="15879" max="15879" width="7" style="87" customWidth="1"/>
    <col min="15880" max="15880" width="9.7109375" style="87" customWidth="1"/>
    <col min="15881" max="15881" width="7" style="87" customWidth="1"/>
    <col min="15882" max="15882" width="9.7109375" style="87" customWidth="1"/>
    <col min="15883" max="15883" width="7" style="87" customWidth="1"/>
    <col min="15884" max="15884" width="9.7109375" style="87" customWidth="1"/>
    <col min="15885" max="15885" width="7" style="87" customWidth="1"/>
    <col min="15886" max="15886" width="9.7109375" style="87" customWidth="1"/>
    <col min="15887" max="15887" width="7" style="87" customWidth="1"/>
    <col min="15888" max="16129" width="11.42578125" style="87"/>
    <col min="16130" max="16130" width="4" style="87" customWidth="1"/>
    <col min="16131" max="16131" width="35.7109375" style="87" customWidth="1"/>
    <col min="16132" max="16132" width="9.7109375" style="87" customWidth="1"/>
    <col min="16133" max="16133" width="6.7109375" style="87" customWidth="1"/>
    <col min="16134" max="16134" width="9.7109375" style="87" customWidth="1"/>
    <col min="16135" max="16135" width="7" style="87" customWidth="1"/>
    <col min="16136" max="16136" width="9.7109375" style="87" customWidth="1"/>
    <col min="16137" max="16137" width="7" style="87" customWidth="1"/>
    <col min="16138" max="16138" width="9.7109375" style="87" customWidth="1"/>
    <col min="16139" max="16139" width="7" style="87" customWidth="1"/>
    <col min="16140" max="16140" width="9.7109375" style="87" customWidth="1"/>
    <col min="16141" max="16141" width="7" style="87" customWidth="1"/>
    <col min="16142" max="16142" width="9.7109375" style="87" customWidth="1"/>
    <col min="16143" max="16143" width="7" style="87" customWidth="1"/>
    <col min="16144" max="16384" width="11.42578125" style="87"/>
  </cols>
  <sheetData>
    <row r="1" spans="1:17" s="86" customFormat="1" ht="15" customHeight="1">
      <c r="A1" s="453" t="s">
        <v>382</v>
      </c>
      <c r="B1" s="453"/>
      <c r="C1" s="453"/>
      <c r="D1" s="453"/>
      <c r="E1" s="453"/>
      <c r="F1" s="453"/>
      <c r="G1" s="453"/>
      <c r="H1" s="453"/>
      <c r="I1" s="453"/>
      <c r="J1" s="453"/>
      <c r="K1" s="453"/>
      <c r="L1" s="453"/>
      <c r="M1" s="453"/>
      <c r="N1" s="453"/>
      <c r="O1" s="453"/>
      <c r="P1" s="453"/>
    </row>
    <row r="2" spans="1:17" s="86" customFormat="1" ht="15" customHeight="1">
      <c r="A2" s="453"/>
      <c r="B2" s="453"/>
      <c r="C2" s="453"/>
      <c r="D2" s="453"/>
      <c r="E2" s="453"/>
      <c r="F2" s="453"/>
      <c r="G2" s="453"/>
      <c r="H2" s="453"/>
      <c r="I2" s="453"/>
      <c r="J2" s="453"/>
      <c r="K2" s="453"/>
      <c r="L2" s="453"/>
      <c r="M2" s="453"/>
      <c r="N2" s="453"/>
      <c r="O2" s="453"/>
      <c r="P2" s="453"/>
    </row>
    <row r="3" spans="1:17" ht="17.25" customHeight="1">
      <c r="A3" s="453"/>
      <c r="B3" s="453"/>
      <c r="C3" s="453"/>
      <c r="D3" s="453"/>
      <c r="E3" s="453"/>
      <c r="F3" s="453"/>
      <c r="G3" s="453"/>
      <c r="H3" s="453"/>
      <c r="I3" s="453"/>
      <c r="J3" s="453"/>
      <c r="K3" s="453"/>
      <c r="L3" s="453"/>
      <c r="M3" s="453"/>
      <c r="N3" s="453"/>
      <c r="O3" s="453"/>
      <c r="P3" s="453"/>
    </row>
    <row r="4" spans="1:17" ht="18" customHeight="1">
      <c r="A4" s="454" t="s">
        <v>383</v>
      </c>
      <c r="B4" s="420" t="s">
        <v>463</v>
      </c>
      <c r="C4" s="421" t="s">
        <v>462</v>
      </c>
      <c r="D4" s="420" t="s">
        <v>385</v>
      </c>
      <c r="E4" s="420" t="s">
        <v>386</v>
      </c>
      <c r="F4" s="420"/>
      <c r="G4" s="420" t="s">
        <v>387</v>
      </c>
      <c r="H4" s="420"/>
      <c r="I4" s="420" t="s">
        <v>388</v>
      </c>
      <c r="J4" s="420"/>
      <c r="K4" s="420" t="s">
        <v>389</v>
      </c>
      <c r="L4" s="420"/>
      <c r="M4" s="420" t="s">
        <v>766</v>
      </c>
      <c r="N4" s="420"/>
      <c r="O4" s="420" t="s">
        <v>767</v>
      </c>
      <c r="P4" s="420"/>
    </row>
    <row r="5" spans="1:17" ht="25.5" customHeight="1">
      <c r="A5" s="454"/>
      <c r="B5" s="420"/>
      <c r="C5" s="421"/>
      <c r="D5" s="420"/>
      <c r="E5" s="395" t="s">
        <v>390</v>
      </c>
      <c r="F5" s="395" t="s">
        <v>385</v>
      </c>
      <c r="G5" s="395" t="s">
        <v>390</v>
      </c>
      <c r="H5" s="395" t="s">
        <v>385</v>
      </c>
      <c r="I5" s="395" t="s">
        <v>390</v>
      </c>
      <c r="J5" s="395" t="s">
        <v>385</v>
      </c>
      <c r="K5" s="395" t="s">
        <v>390</v>
      </c>
      <c r="L5" s="395" t="s">
        <v>385</v>
      </c>
      <c r="M5" s="395" t="s">
        <v>390</v>
      </c>
      <c r="N5" s="395" t="s">
        <v>385</v>
      </c>
      <c r="O5" s="395" t="s">
        <v>390</v>
      </c>
      <c r="P5" s="395" t="s">
        <v>385</v>
      </c>
    </row>
    <row r="6" spans="1:17" ht="30.75" customHeight="1">
      <c r="A6" s="455" t="s">
        <v>3</v>
      </c>
      <c r="B6" s="155" t="s">
        <v>393</v>
      </c>
      <c r="C6" s="156">
        <f>'EDIFÍCIO SEDE'!G764</f>
        <v>0</v>
      </c>
      <c r="D6" s="154" t="e">
        <f t="shared" ref="D6:D11" si="0">C6/$C$13</f>
        <v>#DIV/0!</v>
      </c>
      <c r="E6" s="124">
        <f>$C6*F6</f>
        <v>0</v>
      </c>
      <c r="F6" s="129">
        <v>0.1</v>
      </c>
      <c r="G6" s="124">
        <f>$C6*H6</f>
        <v>0</v>
      </c>
      <c r="H6" s="129">
        <v>0.15</v>
      </c>
      <c r="I6" s="141">
        <f t="shared" ref="I6:I11" si="1">$C6*J6</f>
        <v>0</v>
      </c>
      <c r="J6" s="129">
        <v>0.3</v>
      </c>
      <c r="K6" s="124">
        <f>$C6*L6</f>
        <v>0</v>
      </c>
      <c r="L6" s="129">
        <v>0.2</v>
      </c>
      <c r="M6" s="126">
        <f>$C6*N6</f>
        <v>0</v>
      </c>
      <c r="N6" s="123">
        <v>0.1</v>
      </c>
      <c r="O6" s="126">
        <f>$C6*P6</f>
        <v>0</v>
      </c>
      <c r="P6" s="129">
        <v>0.15</v>
      </c>
      <c r="Q6" s="88"/>
    </row>
    <row r="7" spans="1:17" ht="30.75" customHeight="1">
      <c r="A7" s="455" t="s">
        <v>88</v>
      </c>
      <c r="B7" s="155" t="s">
        <v>392</v>
      </c>
      <c r="C7" s="156">
        <f>IMPLANTAÇÃO!G694</f>
        <v>0</v>
      </c>
      <c r="D7" s="154" t="e">
        <f t="shared" si="0"/>
        <v>#DIV/0!</v>
      </c>
      <c r="E7" s="124">
        <f t="shared" ref="E7:E11" si="2">$C7*F7</f>
        <v>0</v>
      </c>
      <c r="F7" s="129">
        <v>0.1</v>
      </c>
      <c r="G7" s="124">
        <f t="shared" ref="G7:G11" si="3">$C7*H7</f>
        <v>0</v>
      </c>
      <c r="H7" s="129">
        <v>0.15</v>
      </c>
      <c r="I7" s="141">
        <f t="shared" si="1"/>
        <v>0</v>
      </c>
      <c r="J7" s="129">
        <v>0.3</v>
      </c>
      <c r="K7" s="141">
        <f t="shared" ref="K7:K11" si="4">$C7*L7</f>
        <v>0</v>
      </c>
      <c r="L7" s="129">
        <v>0.2</v>
      </c>
      <c r="M7" s="126">
        <f t="shared" ref="M7:M11" si="5">$C7*N7</f>
        <v>0</v>
      </c>
      <c r="N7" s="123">
        <v>0.1</v>
      </c>
      <c r="O7" s="126">
        <f t="shared" ref="O7:O11" si="6">$C7*P7</f>
        <v>0</v>
      </c>
      <c r="P7" s="129">
        <v>0.15</v>
      </c>
      <c r="Q7" s="88"/>
    </row>
    <row r="8" spans="1:17" ht="30.75" customHeight="1">
      <c r="A8" s="455" t="s">
        <v>90</v>
      </c>
      <c r="B8" s="155" t="s">
        <v>394</v>
      </c>
      <c r="C8" s="156">
        <f>CONVIVENCIA!G24</f>
        <v>0</v>
      </c>
      <c r="D8" s="154" t="e">
        <f t="shared" si="0"/>
        <v>#DIV/0!</v>
      </c>
      <c r="E8" s="124">
        <f t="shared" si="2"/>
        <v>0</v>
      </c>
      <c r="F8" s="129">
        <v>0.2</v>
      </c>
      <c r="G8" s="124">
        <f t="shared" si="3"/>
        <v>0</v>
      </c>
      <c r="H8" s="129">
        <v>0.3</v>
      </c>
      <c r="I8" s="141">
        <f t="shared" si="1"/>
        <v>0</v>
      </c>
      <c r="J8" s="129">
        <v>0.2</v>
      </c>
      <c r="K8" s="142">
        <f t="shared" si="4"/>
        <v>0</v>
      </c>
      <c r="L8" s="129">
        <v>0.15</v>
      </c>
      <c r="M8" s="126">
        <f t="shared" si="5"/>
        <v>0</v>
      </c>
      <c r="N8" s="129"/>
      <c r="O8" s="126">
        <f t="shared" si="6"/>
        <v>0</v>
      </c>
      <c r="P8" s="129">
        <v>0.15</v>
      </c>
      <c r="Q8" s="88"/>
    </row>
    <row r="9" spans="1:17" ht="30.75" customHeight="1">
      <c r="A9" s="455" t="s">
        <v>27</v>
      </c>
      <c r="B9" s="155" t="s">
        <v>395</v>
      </c>
      <c r="C9" s="156">
        <f>CRECHE!G26</f>
        <v>0</v>
      </c>
      <c r="D9" s="154" t="e">
        <f t="shared" si="0"/>
        <v>#DIV/0!</v>
      </c>
      <c r="E9" s="124">
        <f t="shared" si="2"/>
        <v>0</v>
      </c>
      <c r="F9" s="129">
        <v>0.2</v>
      </c>
      <c r="G9" s="124">
        <f t="shared" si="3"/>
        <v>0</v>
      </c>
      <c r="H9" s="129">
        <v>0.3</v>
      </c>
      <c r="I9" s="141">
        <f t="shared" si="1"/>
        <v>0</v>
      </c>
      <c r="J9" s="129">
        <v>0.2</v>
      </c>
      <c r="K9" s="142">
        <f t="shared" si="4"/>
        <v>0</v>
      </c>
      <c r="L9" s="129">
        <v>0.15</v>
      </c>
      <c r="M9" s="126">
        <f t="shared" si="5"/>
        <v>0</v>
      </c>
      <c r="N9" s="129"/>
      <c r="O9" s="126">
        <f t="shared" si="6"/>
        <v>0</v>
      </c>
      <c r="P9" s="129">
        <v>0.15</v>
      </c>
      <c r="Q9" s="88"/>
    </row>
    <row r="10" spans="1:17" ht="30.75" customHeight="1">
      <c r="A10" s="455" t="s">
        <v>94</v>
      </c>
      <c r="B10" s="155" t="s">
        <v>396</v>
      </c>
      <c r="C10" s="156">
        <f>'GUARITA SERV.'!G17</f>
        <v>0</v>
      </c>
      <c r="D10" s="154" t="e">
        <f t="shared" si="0"/>
        <v>#DIV/0!</v>
      </c>
      <c r="E10" s="124">
        <f t="shared" ref="E10" si="7">$C10*F10</f>
        <v>0</v>
      </c>
      <c r="F10" s="129">
        <v>0.2</v>
      </c>
      <c r="G10" s="124">
        <f t="shared" si="3"/>
        <v>0</v>
      </c>
      <c r="H10" s="129">
        <v>0.3</v>
      </c>
      <c r="I10" s="141">
        <f t="shared" ref="I10" si="8">$C10*J10</f>
        <v>0</v>
      </c>
      <c r="J10" s="129">
        <v>0.2</v>
      </c>
      <c r="K10" s="142">
        <f t="shared" ref="K10" si="9">$C10*L10</f>
        <v>0</v>
      </c>
      <c r="L10" s="129">
        <v>0.15</v>
      </c>
      <c r="M10" s="126">
        <f t="shared" si="5"/>
        <v>0</v>
      </c>
      <c r="N10" s="129"/>
      <c r="O10" s="126">
        <f t="shared" ref="O10" si="10">$C10*P10</f>
        <v>0</v>
      </c>
      <c r="P10" s="129">
        <v>0.15</v>
      </c>
      <c r="Q10" s="88"/>
    </row>
    <row r="11" spans="1:17" ht="30.75" customHeight="1">
      <c r="A11" s="455" t="s">
        <v>16</v>
      </c>
      <c r="B11" s="155" t="s">
        <v>597</v>
      </c>
      <c r="C11" s="156">
        <f>'GUARITA CONS.'!G22</f>
        <v>0</v>
      </c>
      <c r="D11" s="154" t="e">
        <f t="shared" si="0"/>
        <v>#DIV/0!</v>
      </c>
      <c r="E11" s="124">
        <f t="shared" si="2"/>
        <v>0</v>
      </c>
      <c r="F11" s="129">
        <v>0.2</v>
      </c>
      <c r="G11" s="124">
        <f t="shared" si="3"/>
        <v>0</v>
      </c>
      <c r="H11" s="129">
        <v>0.3</v>
      </c>
      <c r="I11" s="141">
        <f t="shared" si="1"/>
        <v>0</v>
      </c>
      <c r="J11" s="129">
        <v>0.2</v>
      </c>
      <c r="K11" s="142">
        <f t="shared" si="4"/>
        <v>0</v>
      </c>
      <c r="L11" s="129">
        <v>0.15</v>
      </c>
      <c r="M11" s="126">
        <f t="shared" si="5"/>
        <v>0</v>
      </c>
      <c r="N11" s="129"/>
      <c r="O11" s="126">
        <f t="shared" si="6"/>
        <v>0</v>
      </c>
      <c r="P11" s="129">
        <v>0.15</v>
      </c>
      <c r="Q11" s="88"/>
    </row>
    <row r="12" spans="1:17" ht="18" customHeight="1">
      <c r="A12" s="456"/>
      <c r="B12" s="121"/>
      <c r="C12" s="122"/>
      <c r="D12" s="123"/>
      <c r="E12" s="124"/>
      <c r="F12" s="129"/>
      <c r="G12" s="124"/>
      <c r="H12" s="129"/>
      <c r="I12" s="125"/>
      <c r="J12" s="128"/>
      <c r="K12" s="142"/>
      <c r="L12" s="130"/>
      <c r="M12" s="126"/>
      <c r="N12" s="129"/>
      <c r="O12" s="126"/>
      <c r="P12" s="129"/>
      <c r="Q12" s="88"/>
    </row>
    <row r="13" spans="1:17" ht="25.5" customHeight="1">
      <c r="A13" s="413" t="s">
        <v>11</v>
      </c>
      <c r="B13" s="413"/>
      <c r="C13" s="164">
        <f>SUM(C6:C12)</f>
        <v>0</v>
      </c>
      <c r="D13" s="154" t="e">
        <f>SUM(D6:D12)</f>
        <v>#DIV/0!</v>
      </c>
      <c r="E13" s="165"/>
      <c r="F13" s="166"/>
      <c r="G13" s="165"/>
      <c r="H13" s="166"/>
      <c r="I13" s="165"/>
      <c r="J13" s="166"/>
      <c r="K13" s="165"/>
      <c r="L13" s="166"/>
      <c r="M13" s="165"/>
      <c r="N13" s="166"/>
      <c r="O13" s="165"/>
      <c r="P13" s="166"/>
    </row>
    <row r="14" spans="1:17" ht="24" customHeight="1">
      <c r="A14" s="417" t="s">
        <v>551</v>
      </c>
      <c r="B14" s="417"/>
      <c r="C14" s="413" t="s">
        <v>391</v>
      </c>
      <c r="D14" s="413"/>
      <c r="E14" s="127">
        <f>SUM(E6:E12)</f>
        <v>0</v>
      </c>
      <c r="F14" s="167" t="e">
        <f>SUM(E6:E11)/$C$13</f>
        <v>#DIV/0!</v>
      </c>
      <c r="G14" s="127">
        <f>SUM(G6:G12)</f>
        <v>0</v>
      </c>
      <c r="H14" s="167" t="e">
        <f>SUM(G6:G11)/$C$13</f>
        <v>#DIV/0!</v>
      </c>
      <c r="I14" s="127">
        <f>SUM(I6:I12)</f>
        <v>0</v>
      </c>
      <c r="J14" s="167" t="e">
        <f>SUM(I6:I11)/$C$13</f>
        <v>#DIV/0!</v>
      </c>
      <c r="K14" s="127">
        <f>SUM(K6:K12)</f>
        <v>0</v>
      </c>
      <c r="L14" s="167" t="e">
        <f>SUM(K6:K11)/$C$13</f>
        <v>#DIV/0!</v>
      </c>
      <c r="M14" s="127">
        <f>SUM(M6:M12)</f>
        <v>0</v>
      </c>
      <c r="N14" s="167" t="e">
        <f>SUM(M6:M11)/$C$13</f>
        <v>#DIV/0!</v>
      </c>
      <c r="O14" s="127">
        <f>SUM(O6:O12)</f>
        <v>0</v>
      </c>
      <c r="P14" s="167" t="e">
        <f>SUMPRODUCT($D6:$D12,P6:P12)</f>
        <v>#DIV/0!</v>
      </c>
    </row>
    <row r="15" spans="1:17" ht="25.5" customHeight="1">
      <c r="A15" s="417"/>
      <c r="B15" s="417"/>
      <c r="C15" s="417" t="s">
        <v>795</v>
      </c>
      <c r="D15" s="417"/>
      <c r="E15" s="127">
        <f>E14</f>
        <v>0</v>
      </c>
      <c r="F15" s="154" t="e">
        <f>F14</f>
        <v>#DIV/0!</v>
      </c>
      <c r="G15" s="127">
        <f>G14+E14</f>
        <v>0</v>
      </c>
      <c r="H15" s="154" t="e">
        <f>H14+F14</f>
        <v>#DIV/0!</v>
      </c>
      <c r="I15" s="127">
        <f>E14+I14+G14</f>
        <v>0</v>
      </c>
      <c r="J15" s="154" t="e">
        <f>H15+J14</f>
        <v>#DIV/0!</v>
      </c>
      <c r="K15" s="127">
        <f>I14+K14+G14+E14</f>
        <v>0</v>
      </c>
      <c r="L15" s="154" t="e">
        <f>J15+L14</f>
        <v>#DIV/0!</v>
      </c>
      <c r="M15" s="127">
        <f>I14+M14+K14+G14+E14</f>
        <v>0</v>
      </c>
      <c r="N15" s="167" t="e">
        <f>L15+N14</f>
        <v>#DIV/0!</v>
      </c>
      <c r="O15" s="127">
        <f>M14+O14+K14+I14+G14+E14</f>
        <v>0</v>
      </c>
      <c r="P15" s="167" t="e">
        <f>N15+P14</f>
        <v>#DIV/0!</v>
      </c>
    </row>
    <row r="16" spans="1:17">
      <c r="A16" s="89"/>
      <c r="B16" s="89"/>
      <c r="C16" s="89"/>
      <c r="D16" s="89"/>
      <c r="E16" s="89"/>
      <c r="F16" s="89"/>
      <c r="G16" s="89"/>
      <c r="H16" s="89"/>
      <c r="I16" s="89"/>
      <c r="J16" s="89"/>
      <c r="K16" s="89"/>
      <c r="L16" s="89"/>
      <c r="M16" s="89"/>
      <c r="N16" s="89"/>
      <c r="O16" s="89"/>
      <c r="P16" s="89"/>
    </row>
    <row r="17" spans="1:16">
      <c r="A17" s="89"/>
      <c r="B17" s="89"/>
      <c r="C17" s="89"/>
      <c r="D17" s="89"/>
      <c r="E17" s="89"/>
      <c r="F17" s="89"/>
      <c r="G17" s="89"/>
      <c r="H17" s="89"/>
      <c r="I17" s="89"/>
      <c r="J17" s="89"/>
      <c r="K17" s="89"/>
      <c r="L17" s="89"/>
      <c r="M17" s="89"/>
      <c r="N17" s="89"/>
      <c r="O17" s="89"/>
      <c r="P17" s="89"/>
    </row>
    <row r="18" spans="1:16">
      <c r="A18" s="89"/>
      <c r="B18" s="89"/>
      <c r="C18" s="89"/>
      <c r="D18" s="90"/>
      <c r="E18" s="89"/>
      <c r="F18" s="89"/>
      <c r="G18" s="89"/>
      <c r="H18" s="89"/>
      <c r="I18" s="89"/>
      <c r="J18" s="89"/>
      <c r="K18" s="89"/>
      <c r="L18" s="89"/>
      <c r="M18" s="89"/>
      <c r="N18" s="89"/>
      <c r="O18" s="89"/>
      <c r="P18" s="89"/>
    </row>
    <row r="19" spans="1:16">
      <c r="A19" s="89"/>
      <c r="B19" s="89"/>
      <c r="C19" s="89"/>
      <c r="D19" s="90"/>
      <c r="E19" s="89"/>
      <c r="F19" s="89"/>
      <c r="G19" s="89"/>
      <c r="H19" s="89"/>
      <c r="I19" s="89"/>
      <c r="J19" s="89"/>
      <c r="K19" s="89"/>
      <c r="L19" s="89"/>
      <c r="M19" s="89"/>
      <c r="N19" s="89"/>
      <c r="O19" s="89"/>
      <c r="P19" s="89"/>
    </row>
    <row r="20" spans="1:16">
      <c r="A20" s="89"/>
      <c r="B20" s="89"/>
      <c r="C20" s="89"/>
      <c r="D20" s="89"/>
      <c r="E20" s="89"/>
      <c r="F20" s="89"/>
      <c r="G20" s="89"/>
      <c r="H20" s="89"/>
      <c r="I20" s="89"/>
      <c r="J20" s="89"/>
      <c r="K20" s="89"/>
      <c r="L20" s="89"/>
      <c r="M20" s="89"/>
      <c r="N20" s="89"/>
      <c r="O20" s="89"/>
      <c r="P20" s="89"/>
    </row>
    <row r="21" spans="1:16" ht="12.75">
      <c r="A21" s="89"/>
      <c r="B21" s="89"/>
      <c r="C21" s="89"/>
      <c r="D21" s="89"/>
      <c r="E21" s="89"/>
      <c r="F21" s="89"/>
      <c r="G21" s="89"/>
      <c r="H21" s="89"/>
      <c r="I21" s="89"/>
      <c r="J21" s="89"/>
      <c r="K21" s="89"/>
      <c r="L21" s="89"/>
      <c r="M21" s="89"/>
      <c r="N21" s="89"/>
      <c r="O21" s="418"/>
      <c r="P21" s="418"/>
    </row>
    <row r="22" spans="1:16" ht="12">
      <c r="A22" s="89"/>
      <c r="B22" s="89"/>
      <c r="C22" s="89"/>
      <c r="D22" s="89"/>
      <c r="E22" s="89"/>
      <c r="F22" s="89"/>
      <c r="G22" s="89"/>
      <c r="H22" s="89"/>
      <c r="I22" s="89"/>
      <c r="J22" s="89"/>
      <c r="K22" s="89"/>
      <c r="L22" s="89"/>
      <c r="M22" s="89"/>
      <c r="N22" s="89"/>
      <c r="O22" s="419"/>
      <c r="P22" s="419"/>
    </row>
    <row r="23" spans="1:16">
      <c r="A23" s="89"/>
      <c r="B23" s="89"/>
      <c r="C23" s="89"/>
      <c r="D23" s="89"/>
      <c r="E23" s="89"/>
      <c r="F23" s="89"/>
      <c r="G23" s="89"/>
      <c r="H23" s="89"/>
      <c r="I23" s="89"/>
      <c r="J23" s="89"/>
      <c r="K23" s="89"/>
      <c r="L23" s="89"/>
      <c r="M23" s="89"/>
      <c r="N23" s="89"/>
      <c r="O23" s="89"/>
      <c r="P23" s="89"/>
    </row>
    <row r="24" spans="1:16">
      <c r="A24" s="89"/>
      <c r="B24" s="89"/>
      <c r="C24" s="89"/>
      <c r="D24" s="89"/>
      <c r="E24" s="89"/>
      <c r="F24" s="89"/>
      <c r="G24" s="89"/>
      <c r="H24" s="89"/>
      <c r="I24" s="89"/>
      <c r="J24" s="89"/>
      <c r="K24" s="89"/>
      <c r="L24" s="89"/>
      <c r="M24" s="89"/>
      <c r="N24" s="89"/>
      <c r="O24" s="89"/>
      <c r="P24" s="89"/>
    </row>
    <row r="25" spans="1:16">
      <c r="A25" s="89"/>
      <c r="B25" s="89"/>
      <c r="C25" s="89"/>
      <c r="D25" s="89"/>
      <c r="E25" s="89"/>
      <c r="F25" s="89"/>
      <c r="G25" s="89"/>
      <c r="H25" s="89"/>
      <c r="I25" s="89"/>
      <c r="J25" s="89"/>
      <c r="K25" s="89"/>
      <c r="L25" s="89"/>
      <c r="M25" s="89"/>
      <c r="N25" s="89"/>
      <c r="O25" s="89"/>
      <c r="P25" s="89"/>
    </row>
    <row r="26" spans="1:16">
      <c r="A26" s="89"/>
      <c r="B26" s="89"/>
      <c r="C26" s="89"/>
      <c r="D26" s="89"/>
      <c r="E26" s="89"/>
      <c r="F26" s="89"/>
      <c r="G26" s="89"/>
      <c r="H26" s="89"/>
      <c r="I26" s="89"/>
      <c r="J26" s="89"/>
      <c r="K26" s="89"/>
      <c r="L26" s="89"/>
      <c r="M26" s="89"/>
      <c r="N26" s="89"/>
      <c r="O26" s="89"/>
      <c r="P26" s="89"/>
    </row>
    <row r="27" spans="1:16">
      <c r="A27" s="89"/>
      <c r="B27" s="89"/>
      <c r="C27" s="89"/>
      <c r="D27" s="89"/>
      <c r="E27" s="89"/>
      <c r="F27" s="89"/>
      <c r="G27" s="89"/>
      <c r="H27" s="89"/>
      <c r="I27" s="89"/>
      <c r="J27" s="89"/>
      <c r="K27" s="89"/>
      <c r="L27" s="89"/>
      <c r="M27" s="89"/>
      <c r="N27" s="89"/>
      <c r="O27" s="89"/>
      <c r="P27" s="89"/>
    </row>
    <row r="28" spans="1:16">
      <c r="A28" s="89"/>
      <c r="B28" s="89"/>
      <c r="C28" s="89"/>
      <c r="D28" s="89"/>
      <c r="E28" s="89"/>
      <c r="F28" s="89"/>
      <c r="G28" s="89"/>
      <c r="H28" s="89"/>
      <c r="I28" s="89"/>
      <c r="J28" s="89"/>
      <c r="K28" s="89"/>
      <c r="L28" s="89"/>
      <c r="M28" s="89"/>
      <c r="N28" s="89"/>
      <c r="O28" s="89"/>
      <c r="P28" s="89"/>
    </row>
    <row r="29" spans="1:16">
      <c r="A29" s="89"/>
      <c r="B29" s="89"/>
      <c r="C29" s="89"/>
      <c r="D29" s="89"/>
      <c r="E29" s="89"/>
      <c r="F29" s="89"/>
      <c r="G29" s="89"/>
      <c r="H29" s="89"/>
      <c r="I29" s="89"/>
      <c r="J29" s="89"/>
      <c r="K29" s="89"/>
      <c r="L29" s="89"/>
      <c r="M29" s="89"/>
      <c r="N29" s="89"/>
      <c r="O29" s="89"/>
      <c r="P29" s="89"/>
    </row>
    <row r="30" spans="1:16">
      <c r="A30" s="89"/>
      <c r="B30" s="89"/>
      <c r="C30" s="89"/>
      <c r="D30" s="89"/>
      <c r="E30" s="89"/>
      <c r="F30" s="89"/>
      <c r="G30" s="89"/>
      <c r="H30" s="89"/>
      <c r="I30" s="89"/>
      <c r="J30" s="89"/>
      <c r="K30" s="89"/>
      <c r="L30" s="89"/>
      <c r="M30" s="89"/>
      <c r="N30" s="89"/>
      <c r="O30" s="89"/>
      <c r="P30" s="89"/>
    </row>
    <row r="31" spans="1:16">
      <c r="A31" s="89"/>
      <c r="B31" s="89"/>
      <c r="C31" s="89"/>
      <c r="D31" s="89"/>
      <c r="E31" s="89"/>
      <c r="F31" s="89"/>
      <c r="G31" s="89"/>
      <c r="H31" s="89"/>
      <c r="I31" s="89"/>
      <c r="J31" s="89"/>
      <c r="K31" s="89"/>
      <c r="L31" s="89"/>
      <c r="M31" s="89"/>
      <c r="N31" s="89"/>
      <c r="O31" s="89"/>
      <c r="P31" s="89"/>
    </row>
    <row r="32" spans="1:16">
      <c r="A32" s="414"/>
      <c r="B32" s="414"/>
      <c r="C32" s="414"/>
      <c r="D32" s="415"/>
      <c r="E32" s="415"/>
      <c r="F32" s="415"/>
      <c r="G32" s="415"/>
      <c r="H32" s="415"/>
      <c r="I32" s="415"/>
      <c r="J32" s="416"/>
      <c r="K32" s="416"/>
      <c r="L32" s="91"/>
      <c r="M32" s="163"/>
      <c r="N32" s="163"/>
      <c r="O32" s="416"/>
      <c r="P32" s="416"/>
    </row>
    <row r="33" spans="1:16">
      <c r="A33" s="414"/>
      <c r="B33" s="414"/>
      <c r="C33" s="414"/>
      <c r="D33" s="415"/>
      <c r="E33" s="415"/>
      <c r="F33" s="415"/>
      <c r="G33" s="415"/>
      <c r="H33" s="415"/>
      <c r="I33" s="415"/>
      <c r="J33" s="416"/>
      <c r="K33" s="416"/>
      <c r="L33" s="91"/>
      <c r="M33" s="163"/>
      <c r="N33" s="163"/>
      <c r="O33" s="416"/>
      <c r="P33" s="416"/>
    </row>
    <row r="34" spans="1:16">
      <c r="A34" s="414"/>
      <c r="B34" s="414"/>
      <c r="C34" s="414"/>
      <c r="D34" s="415"/>
      <c r="E34" s="415"/>
      <c r="F34" s="415"/>
      <c r="G34" s="415"/>
      <c r="H34" s="415"/>
      <c r="I34" s="415"/>
      <c r="J34" s="416"/>
      <c r="K34" s="416"/>
      <c r="L34" s="91"/>
      <c r="M34" s="163"/>
      <c r="N34" s="163"/>
      <c r="O34" s="416"/>
      <c r="P34" s="416"/>
    </row>
  </sheetData>
  <mergeCells count="29">
    <mergeCell ref="O4:P4"/>
    <mergeCell ref="A1:P3"/>
    <mergeCell ref="E4:F4"/>
    <mergeCell ref="I4:J4"/>
    <mergeCell ref="G4:H4"/>
    <mergeCell ref="M4:N4"/>
    <mergeCell ref="A4:A5"/>
    <mergeCell ref="B4:B5"/>
    <mergeCell ref="C4:C5"/>
    <mergeCell ref="D4:D5"/>
    <mergeCell ref="K4:L4"/>
    <mergeCell ref="O21:P21"/>
    <mergeCell ref="O22:P22"/>
    <mergeCell ref="A32:C32"/>
    <mergeCell ref="D32:I32"/>
    <mergeCell ref="J32:K32"/>
    <mergeCell ref="O32:P32"/>
    <mergeCell ref="O33:P33"/>
    <mergeCell ref="A34:C34"/>
    <mergeCell ref="D34:I34"/>
    <mergeCell ref="J34:K34"/>
    <mergeCell ref="O34:P34"/>
    <mergeCell ref="A13:B13"/>
    <mergeCell ref="A33:C33"/>
    <mergeCell ref="D33:I33"/>
    <mergeCell ref="J33:K33"/>
    <mergeCell ref="A14:B15"/>
    <mergeCell ref="C14:D14"/>
    <mergeCell ref="C15:D15"/>
  </mergeCells>
  <printOptions horizontalCentered="1" verticalCentered="1"/>
  <pageMargins left="0.19685039370078741" right="0.51181102362204722" top="1.7716535433070868" bottom="0.78740157480314965" header="0" footer="0.23622047244094491"/>
  <pageSetup paperSize="9" scale="81" orientation="landscape" r:id="rId1"/>
  <headerFooter alignWithMargins="0">
    <oddHeader>&amp;C&amp;G
&amp;"-,Negrito"&amp;14TRIBUNAL DE CONTAS DO ESTADO DE GOIÁS
GERÊNCIA DE ADMINISTRAÇÃO</oddHeader>
    <oddFoote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764"/>
  <sheetViews>
    <sheetView zoomScale="85" zoomScaleNormal="85" zoomScaleSheetLayoutView="100" workbookViewId="0">
      <pane ySplit="2" topLeftCell="A750" activePane="bottomLeft" state="frozen"/>
      <selection activeCell="I26" sqref="I26"/>
      <selection pane="bottomLeft" activeCell="E728" sqref="E728"/>
    </sheetView>
  </sheetViews>
  <sheetFormatPr defaultRowHeight="15"/>
  <cols>
    <col min="1" max="1" width="15.140625" style="32" bestFit="1" customWidth="1"/>
    <col min="2" max="2" width="69" style="15" bestFit="1" customWidth="1"/>
    <col min="3" max="3" width="10.7109375" style="14" bestFit="1" customWidth="1"/>
    <col min="4" max="4" width="12.85546875" style="25" bestFit="1" customWidth="1"/>
    <col min="5" max="5" width="16.7109375" style="133" customWidth="1"/>
    <col min="6" max="6" width="17.5703125" style="133" customWidth="1"/>
    <col min="7" max="7" width="17.85546875" style="133" customWidth="1"/>
    <col min="8" max="8" width="21.140625" style="169" customWidth="1"/>
    <col min="9" max="16384" width="9.140625" style="2"/>
  </cols>
  <sheetData>
    <row r="1" spans="1:8" s="3" customFormat="1" ht="15" customHeight="1">
      <c r="A1" s="424" t="s">
        <v>7</v>
      </c>
      <c r="B1" s="424"/>
      <c r="C1" s="424" t="s">
        <v>0</v>
      </c>
      <c r="D1" s="426" t="s">
        <v>144</v>
      </c>
      <c r="E1" s="425" t="s">
        <v>145</v>
      </c>
      <c r="F1" s="425"/>
      <c r="G1" s="425" t="s">
        <v>137</v>
      </c>
      <c r="H1" s="431" t="s">
        <v>2664</v>
      </c>
    </row>
    <row r="2" spans="1:8" s="3" customFormat="1">
      <c r="A2" s="424"/>
      <c r="B2" s="424"/>
      <c r="C2" s="424"/>
      <c r="D2" s="426"/>
      <c r="E2" s="29" t="s">
        <v>1</v>
      </c>
      <c r="F2" s="29" t="s">
        <v>2</v>
      </c>
      <c r="G2" s="425"/>
      <c r="H2" s="431"/>
    </row>
    <row r="3" spans="1:8" s="111" customFormat="1" ht="15" customHeight="1">
      <c r="A3" s="423" t="s">
        <v>1308</v>
      </c>
      <c r="B3" s="423"/>
      <c r="C3" s="423"/>
      <c r="D3" s="423"/>
      <c r="E3" s="423"/>
      <c r="F3" s="423"/>
      <c r="G3" s="423"/>
      <c r="H3" s="423"/>
    </row>
    <row r="4" spans="1:8" s="111" customFormat="1" ht="15" customHeight="1">
      <c r="A4" s="423"/>
      <c r="B4" s="423"/>
      <c r="C4" s="423"/>
      <c r="D4" s="423"/>
      <c r="E4" s="423"/>
      <c r="F4" s="423"/>
      <c r="G4" s="423"/>
      <c r="H4" s="423"/>
    </row>
    <row r="5" spans="1:8" s="111" customFormat="1" ht="15" customHeight="1">
      <c r="A5" s="423"/>
      <c r="B5" s="423"/>
      <c r="C5" s="423"/>
      <c r="D5" s="423"/>
      <c r="E5" s="423"/>
      <c r="F5" s="423"/>
      <c r="G5" s="423"/>
      <c r="H5" s="423"/>
    </row>
    <row r="6" spans="1:8" s="3" customFormat="1">
      <c r="A6" s="321" t="s">
        <v>3</v>
      </c>
      <c r="B6" s="56" t="s">
        <v>2400</v>
      </c>
      <c r="C6" s="57"/>
      <c r="D6" s="24"/>
      <c r="E6" s="71">
        <f>E7+E13+E22</f>
        <v>0</v>
      </c>
      <c r="F6" s="71">
        <f t="shared" ref="F6:G6" si="0">F7+F13+F22</f>
        <v>0</v>
      </c>
      <c r="G6" s="71">
        <f t="shared" si="0"/>
        <v>0</v>
      </c>
      <c r="H6" s="185" t="s">
        <v>439</v>
      </c>
    </row>
    <row r="7" spans="1:8" s="111" customFormat="1">
      <c r="A7" s="321" t="s">
        <v>4</v>
      </c>
      <c r="B7" s="56" t="s">
        <v>2386</v>
      </c>
      <c r="C7" s="57"/>
      <c r="D7" s="24"/>
      <c r="E7" s="71">
        <f>SUMPRODUCT(D8:D12,E8:E12)</f>
        <v>0</v>
      </c>
      <c r="F7" s="71">
        <f>SUMPRODUCT(D8:D12,F8:F12)</f>
        <v>0</v>
      </c>
      <c r="G7" s="71">
        <f>SUM(G8:G12)</f>
        <v>0</v>
      </c>
      <c r="H7" s="185" t="s">
        <v>439</v>
      </c>
    </row>
    <row r="8" spans="1:8" s="111" customFormat="1" ht="25.5">
      <c r="A8" s="135" t="s">
        <v>85</v>
      </c>
      <c r="B8" s="70" t="s">
        <v>378</v>
      </c>
      <c r="C8" s="48" t="s">
        <v>57</v>
      </c>
      <c r="D8" s="37">
        <v>18</v>
      </c>
      <c r="E8" s="38"/>
      <c r="F8" s="38"/>
      <c r="G8" s="38">
        <f>D8*(E8+F8)</f>
        <v>0</v>
      </c>
      <c r="H8" s="433" t="s">
        <v>798</v>
      </c>
    </row>
    <row r="9" spans="1:8" s="111" customFormat="1" ht="25.5">
      <c r="A9" s="135" t="s">
        <v>86</v>
      </c>
      <c r="B9" s="70" t="s">
        <v>418</v>
      </c>
      <c r="C9" s="48" t="s">
        <v>57</v>
      </c>
      <c r="D9" s="37">
        <v>1</v>
      </c>
      <c r="E9" s="38"/>
      <c r="F9" s="38"/>
      <c r="G9" s="38">
        <f>D9*(E9+F9)</f>
        <v>0</v>
      </c>
      <c r="H9" s="433" t="s">
        <v>798</v>
      </c>
    </row>
    <row r="10" spans="1:8" s="111" customFormat="1">
      <c r="A10" s="135" t="s">
        <v>87</v>
      </c>
      <c r="B10" s="44" t="s">
        <v>799</v>
      </c>
      <c r="C10" s="48" t="s">
        <v>5</v>
      </c>
      <c r="D10" s="37">
        <v>2</v>
      </c>
      <c r="E10" s="38"/>
      <c r="F10" s="38"/>
      <c r="G10" s="38">
        <f>D10*(E10+F10)</f>
        <v>0</v>
      </c>
      <c r="H10" s="148" t="s">
        <v>417</v>
      </c>
    </row>
    <row r="11" spans="1:8" s="111" customFormat="1">
      <c r="A11" s="135" t="s">
        <v>265</v>
      </c>
      <c r="B11" s="70" t="s">
        <v>2385</v>
      </c>
      <c r="C11" s="36" t="s">
        <v>71</v>
      </c>
      <c r="D11" s="41">
        <v>8</v>
      </c>
      <c r="E11" s="42"/>
      <c r="F11" s="42"/>
      <c r="G11" s="38">
        <f>D11*(E11+F11)</f>
        <v>0</v>
      </c>
      <c r="H11" s="148" t="s">
        <v>349</v>
      </c>
    </row>
    <row r="12" spans="1:8" s="150" customFormat="1" ht="25.5">
      <c r="A12" s="135" t="s">
        <v>587</v>
      </c>
      <c r="B12" s="47" t="s">
        <v>2384</v>
      </c>
      <c r="C12" s="36" t="s">
        <v>5</v>
      </c>
      <c r="D12" s="37">
        <v>180</v>
      </c>
      <c r="E12" s="38"/>
      <c r="F12" s="38"/>
      <c r="G12" s="38">
        <f t="shared" ref="G12:G26" si="1">D12*(E12+F12)</f>
        <v>0</v>
      </c>
      <c r="H12" s="433" t="s">
        <v>2614</v>
      </c>
    </row>
    <row r="13" spans="1:8" s="150" customFormat="1">
      <c r="A13" s="321" t="s">
        <v>206</v>
      </c>
      <c r="B13" s="56" t="s">
        <v>2660</v>
      </c>
      <c r="C13" s="57"/>
      <c r="D13" s="24"/>
      <c r="E13" s="71">
        <f>SUMPRODUCT(D14:D21,E14:E21)</f>
        <v>0</v>
      </c>
      <c r="F13" s="71">
        <f>SUMPRODUCT(D14:D21,F14:F21)</f>
        <v>0</v>
      </c>
      <c r="G13" s="71">
        <f>SUM(G14:G21)</f>
        <v>0</v>
      </c>
      <c r="H13" s="185" t="s">
        <v>439</v>
      </c>
    </row>
    <row r="14" spans="1:8" s="150" customFormat="1">
      <c r="A14" s="135" t="s">
        <v>2387</v>
      </c>
      <c r="B14" s="44" t="s">
        <v>2402</v>
      </c>
      <c r="C14" s="40" t="s">
        <v>57</v>
      </c>
      <c r="D14" s="41">
        <v>8</v>
      </c>
      <c r="E14" s="42"/>
      <c r="F14" s="42"/>
      <c r="G14" s="42">
        <f t="shared" ref="G14:G20" si="2">D14*(E14+F14)</f>
        <v>0</v>
      </c>
      <c r="H14" s="434" t="s">
        <v>349</v>
      </c>
    </row>
    <row r="15" spans="1:8" s="150" customFormat="1" ht="25.5">
      <c r="A15" s="135" t="s">
        <v>2388</v>
      </c>
      <c r="B15" s="44" t="s">
        <v>2404</v>
      </c>
      <c r="C15" s="40" t="s">
        <v>32</v>
      </c>
      <c r="D15" s="41">
        <v>3</v>
      </c>
      <c r="E15" s="42"/>
      <c r="F15" s="42"/>
      <c r="G15" s="42">
        <f t="shared" si="2"/>
        <v>0</v>
      </c>
      <c r="H15" s="434" t="s">
        <v>349</v>
      </c>
    </row>
    <row r="16" spans="1:8" s="150" customFormat="1" ht="25.5">
      <c r="A16" s="135" t="s">
        <v>2389</v>
      </c>
      <c r="B16" s="44" t="s">
        <v>2405</v>
      </c>
      <c r="C16" s="40" t="s">
        <v>32</v>
      </c>
      <c r="D16" s="41">
        <v>6</v>
      </c>
      <c r="E16" s="42"/>
      <c r="F16" s="42"/>
      <c r="G16" s="42">
        <f t="shared" si="2"/>
        <v>0</v>
      </c>
      <c r="H16" s="434" t="s">
        <v>349</v>
      </c>
    </row>
    <row r="17" spans="1:8" s="150" customFormat="1">
      <c r="A17" s="135" t="s">
        <v>2390</v>
      </c>
      <c r="B17" s="44" t="s">
        <v>2403</v>
      </c>
      <c r="C17" s="40" t="s">
        <v>57</v>
      </c>
      <c r="D17" s="41">
        <v>8</v>
      </c>
      <c r="E17" s="42"/>
      <c r="F17" s="42"/>
      <c r="G17" s="42">
        <f t="shared" si="2"/>
        <v>0</v>
      </c>
      <c r="H17" s="434" t="s">
        <v>349</v>
      </c>
    </row>
    <row r="18" spans="1:8" s="150" customFormat="1">
      <c r="A18" s="135" t="s">
        <v>2391</v>
      </c>
      <c r="B18" s="44" t="s">
        <v>2601</v>
      </c>
      <c r="C18" s="40" t="s">
        <v>2600</v>
      </c>
      <c r="D18" s="41">
        <v>105600</v>
      </c>
      <c r="E18" s="42"/>
      <c r="F18" s="42"/>
      <c r="G18" s="38">
        <f t="shared" si="2"/>
        <v>0</v>
      </c>
      <c r="H18" s="148" t="s">
        <v>796</v>
      </c>
    </row>
    <row r="19" spans="1:8" s="150" customFormat="1">
      <c r="A19" s="135" t="s">
        <v>2392</v>
      </c>
      <c r="B19" s="70" t="s">
        <v>2602</v>
      </c>
      <c r="C19" s="62" t="s">
        <v>2600</v>
      </c>
      <c r="D19" s="41">
        <v>105600</v>
      </c>
      <c r="E19" s="42"/>
      <c r="F19" s="42"/>
      <c r="G19" s="38">
        <f t="shared" si="2"/>
        <v>0</v>
      </c>
      <c r="H19" s="148" t="s">
        <v>797</v>
      </c>
    </row>
    <row r="20" spans="1:8" s="150" customFormat="1" ht="38.25">
      <c r="A20" s="135" t="s">
        <v>2393</v>
      </c>
      <c r="B20" s="70" t="s">
        <v>2356</v>
      </c>
      <c r="C20" s="62" t="s">
        <v>385</v>
      </c>
      <c r="D20" s="374">
        <v>1E-3</v>
      </c>
      <c r="E20" s="42"/>
      <c r="F20" s="42"/>
      <c r="G20" s="42">
        <f t="shared" si="2"/>
        <v>0</v>
      </c>
      <c r="H20" s="434" t="s">
        <v>2351</v>
      </c>
    </row>
    <row r="21" spans="1:8" s="150" customFormat="1">
      <c r="A21" s="135" t="s">
        <v>2394</v>
      </c>
      <c r="B21" s="70" t="s">
        <v>348</v>
      </c>
      <c r="C21" s="48" t="s">
        <v>57</v>
      </c>
      <c r="D21" s="37">
        <v>5000</v>
      </c>
      <c r="E21" s="38"/>
      <c r="F21" s="38"/>
      <c r="G21" s="38">
        <f t="shared" si="1"/>
        <v>0</v>
      </c>
      <c r="H21" s="148" t="s">
        <v>349</v>
      </c>
    </row>
    <row r="22" spans="1:8" s="150" customFormat="1">
      <c r="A22" s="321" t="s">
        <v>849</v>
      </c>
      <c r="B22" s="56" t="s">
        <v>2399</v>
      </c>
      <c r="C22" s="57"/>
      <c r="D22" s="24"/>
      <c r="E22" s="71">
        <f>SUMPRODUCT(D23:D26,E23:E26)</f>
        <v>0</v>
      </c>
      <c r="F22" s="71">
        <f>SUMPRODUCT(D23:D26,F23:F26)</f>
        <v>0</v>
      </c>
      <c r="G22" s="71">
        <f>SUM(G23:G26)</f>
        <v>0</v>
      </c>
      <c r="H22" s="185" t="s">
        <v>439</v>
      </c>
    </row>
    <row r="23" spans="1:8" s="150" customFormat="1" ht="51">
      <c r="A23" s="135" t="s">
        <v>2395</v>
      </c>
      <c r="B23" s="70" t="s">
        <v>2170</v>
      </c>
      <c r="C23" s="48" t="s">
        <v>71</v>
      </c>
      <c r="D23" s="37">
        <v>350</v>
      </c>
      <c r="E23" s="38"/>
      <c r="F23" s="38"/>
      <c r="G23" s="38">
        <f t="shared" si="1"/>
        <v>0</v>
      </c>
      <c r="H23" s="433" t="s">
        <v>2665</v>
      </c>
    </row>
    <row r="24" spans="1:8" s="150" customFormat="1" ht="51">
      <c r="A24" s="135" t="s">
        <v>2396</v>
      </c>
      <c r="B24" s="35" t="s">
        <v>2171</v>
      </c>
      <c r="C24" s="48" t="s">
        <v>71</v>
      </c>
      <c r="D24" s="37">
        <v>350</v>
      </c>
      <c r="E24" s="38"/>
      <c r="F24" s="38"/>
      <c r="G24" s="38">
        <f t="shared" si="1"/>
        <v>0</v>
      </c>
      <c r="H24" s="433" t="s">
        <v>806</v>
      </c>
    </row>
    <row r="25" spans="1:8" s="150" customFormat="1">
      <c r="A25" s="135" t="s">
        <v>2397</v>
      </c>
      <c r="B25" s="35" t="s">
        <v>2401</v>
      </c>
      <c r="C25" s="48" t="s">
        <v>37</v>
      </c>
      <c r="D25" s="37">
        <v>1</v>
      </c>
      <c r="E25" s="38"/>
      <c r="F25" s="38"/>
      <c r="G25" s="38">
        <f t="shared" si="1"/>
        <v>0</v>
      </c>
      <c r="H25" s="148" t="s">
        <v>349</v>
      </c>
    </row>
    <row r="26" spans="1:8" s="150" customFormat="1" ht="25.5">
      <c r="A26" s="135" t="s">
        <v>2398</v>
      </c>
      <c r="B26" s="35" t="s">
        <v>2383</v>
      </c>
      <c r="C26" s="48" t="s">
        <v>32</v>
      </c>
      <c r="D26" s="37">
        <v>6</v>
      </c>
      <c r="E26" s="38"/>
      <c r="F26" s="38"/>
      <c r="G26" s="38">
        <f t="shared" si="1"/>
        <v>0</v>
      </c>
      <c r="H26" s="148" t="s">
        <v>349</v>
      </c>
    </row>
    <row r="27" spans="1:8" s="150" customFormat="1">
      <c r="A27" s="135"/>
      <c r="B27" s="35"/>
      <c r="C27" s="48"/>
      <c r="D27" s="37"/>
      <c r="E27" s="38"/>
      <c r="F27" s="38"/>
      <c r="G27" s="38"/>
      <c r="H27" s="433"/>
    </row>
    <row r="28" spans="1:8" s="150" customFormat="1">
      <c r="A28" s="324" t="s">
        <v>88</v>
      </c>
      <c r="B28" s="207" t="s">
        <v>1427</v>
      </c>
      <c r="C28" s="208"/>
      <c r="D28" s="209"/>
      <c r="E28" s="210">
        <f>SUMPRODUCT(D29:D45,E29:E45)</f>
        <v>0</v>
      </c>
      <c r="F28" s="210">
        <f>SUMPRODUCT(D29:D45,F29:F45)</f>
        <v>0</v>
      </c>
      <c r="G28" s="211">
        <f>SUM(G29:G45)</f>
        <v>0</v>
      </c>
      <c r="H28" s="306" t="s">
        <v>439</v>
      </c>
    </row>
    <row r="29" spans="1:8" s="150" customFormat="1">
      <c r="A29" s="52" t="s">
        <v>89</v>
      </c>
      <c r="B29" s="47" t="s">
        <v>1890</v>
      </c>
      <c r="C29" s="48" t="s">
        <v>5</v>
      </c>
      <c r="D29" s="37">
        <v>1222.83</v>
      </c>
      <c r="E29" s="38"/>
      <c r="F29" s="38"/>
      <c r="G29" s="43">
        <f t="shared" ref="G29:G45" si="3">D29*(E29+F29)</f>
        <v>0</v>
      </c>
      <c r="H29" s="434" t="s">
        <v>497</v>
      </c>
    </row>
    <row r="30" spans="1:8" s="150" customFormat="1">
      <c r="A30" s="52" t="s">
        <v>107</v>
      </c>
      <c r="B30" s="47" t="s">
        <v>1900</v>
      </c>
      <c r="C30" s="48" t="s">
        <v>110</v>
      </c>
      <c r="D30" s="37">
        <v>300</v>
      </c>
      <c r="E30" s="38"/>
      <c r="F30" s="38"/>
      <c r="G30" s="43">
        <f t="shared" si="3"/>
        <v>0</v>
      </c>
      <c r="H30" s="148" t="s">
        <v>349</v>
      </c>
    </row>
    <row r="31" spans="1:8" s="150" customFormat="1">
      <c r="A31" s="52" t="s">
        <v>108</v>
      </c>
      <c r="B31" s="47" t="s">
        <v>1891</v>
      </c>
      <c r="C31" s="48" t="s">
        <v>110</v>
      </c>
      <c r="D31" s="37">
        <v>900</v>
      </c>
      <c r="E31" s="42"/>
      <c r="F31" s="42"/>
      <c r="G31" s="43">
        <f t="shared" si="3"/>
        <v>0</v>
      </c>
      <c r="H31" s="148" t="s">
        <v>349</v>
      </c>
    </row>
    <row r="32" spans="1:8" s="150" customFormat="1">
      <c r="A32" s="52" t="s">
        <v>856</v>
      </c>
      <c r="B32" s="47" t="s">
        <v>1892</v>
      </c>
      <c r="C32" s="48" t="s">
        <v>5</v>
      </c>
      <c r="D32" s="37">
        <v>293.77</v>
      </c>
      <c r="E32" s="42"/>
      <c r="F32" s="42"/>
      <c r="G32" s="43">
        <f t="shared" si="3"/>
        <v>0</v>
      </c>
      <c r="H32" s="148" t="s">
        <v>349</v>
      </c>
    </row>
    <row r="33" spans="1:8" s="150" customFormat="1">
      <c r="A33" s="52" t="s">
        <v>1167</v>
      </c>
      <c r="B33" s="47" t="s">
        <v>1893</v>
      </c>
      <c r="C33" s="48" t="s">
        <v>5</v>
      </c>
      <c r="D33" s="37">
        <v>2000</v>
      </c>
      <c r="E33" s="42"/>
      <c r="F33" s="42"/>
      <c r="G33" s="43">
        <f t="shared" si="3"/>
        <v>0</v>
      </c>
      <c r="H33" s="148" t="s">
        <v>349</v>
      </c>
    </row>
    <row r="34" spans="1:8" s="150" customFormat="1">
      <c r="A34" s="52" t="s">
        <v>1650</v>
      </c>
      <c r="B34" s="47" t="s">
        <v>2305</v>
      </c>
      <c r="C34" s="48" t="s">
        <v>5</v>
      </c>
      <c r="D34" s="37">
        <v>500</v>
      </c>
      <c r="E34" s="42"/>
      <c r="F34" s="42"/>
      <c r="G34" s="43">
        <f t="shared" ref="G34" si="4">D34*(E34+F34)</f>
        <v>0</v>
      </c>
      <c r="H34" s="148" t="s">
        <v>349</v>
      </c>
    </row>
    <row r="35" spans="1:8" s="150" customFormat="1">
      <c r="A35" s="52" t="s">
        <v>1651</v>
      </c>
      <c r="B35" s="47" t="s">
        <v>2370</v>
      </c>
      <c r="C35" s="48" t="s">
        <v>110</v>
      </c>
      <c r="D35" s="41">
        <v>480</v>
      </c>
      <c r="E35" s="42"/>
      <c r="F35" s="42"/>
      <c r="G35" s="43">
        <f t="shared" si="3"/>
        <v>0</v>
      </c>
      <c r="H35" s="148" t="s">
        <v>349</v>
      </c>
    </row>
    <row r="36" spans="1:8" s="150" customFormat="1">
      <c r="A36" s="52" t="s">
        <v>1652</v>
      </c>
      <c r="B36" s="144" t="s">
        <v>788</v>
      </c>
      <c r="C36" s="132" t="s">
        <v>9</v>
      </c>
      <c r="D36" s="37">
        <v>24</v>
      </c>
      <c r="E36" s="42"/>
      <c r="F36" s="42"/>
      <c r="G36" s="43">
        <f t="shared" si="3"/>
        <v>0</v>
      </c>
      <c r="H36" s="148" t="s">
        <v>349</v>
      </c>
    </row>
    <row r="37" spans="1:8" s="150" customFormat="1">
      <c r="A37" s="52" t="s">
        <v>1888</v>
      </c>
      <c r="B37" s="186" t="s">
        <v>133</v>
      </c>
      <c r="C37" s="45" t="s">
        <v>5</v>
      </c>
      <c r="D37" s="41">
        <v>590</v>
      </c>
      <c r="E37" s="38"/>
      <c r="F37" s="38"/>
      <c r="G37" s="43">
        <f t="shared" si="3"/>
        <v>0</v>
      </c>
      <c r="H37" s="148" t="s">
        <v>432</v>
      </c>
    </row>
    <row r="38" spans="1:8" s="150" customFormat="1">
      <c r="A38" s="52" t="s">
        <v>1889</v>
      </c>
      <c r="B38" s="186" t="s">
        <v>2087</v>
      </c>
      <c r="C38" s="45" t="s">
        <v>110</v>
      </c>
      <c r="D38" s="41">
        <v>50</v>
      </c>
      <c r="E38" s="38"/>
      <c r="F38" s="38"/>
      <c r="G38" s="43">
        <f t="shared" si="3"/>
        <v>0</v>
      </c>
      <c r="H38" s="148" t="s">
        <v>2088</v>
      </c>
    </row>
    <row r="39" spans="1:8" s="150" customFormat="1">
      <c r="A39" s="52" t="s">
        <v>1899</v>
      </c>
      <c r="B39" s="39" t="s">
        <v>1685</v>
      </c>
      <c r="C39" s="45" t="s">
        <v>6</v>
      </c>
      <c r="D39" s="41">
        <v>200</v>
      </c>
      <c r="E39" s="38"/>
      <c r="F39" s="38"/>
      <c r="G39" s="43">
        <f t="shared" si="3"/>
        <v>0</v>
      </c>
      <c r="H39" s="148" t="s">
        <v>431</v>
      </c>
    </row>
    <row r="40" spans="1:8" s="150" customFormat="1">
      <c r="A40" s="52" t="s">
        <v>2060</v>
      </c>
      <c r="B40" s="39" t="s">
        <v>2068</v>
      </c>
      <c r="C40" s="45" t="s">
        <v>5</v>
      </c>
      <c r="D40" s="41">
        <v>31</v>
      </c>
      <c r="E40" s="38"/>
      <c r="F40" s="38"/>
      <c r="G40" s="43">
        <f t="shared" si="3"/>
        <v>0</v>
      </c>
      <c r="H40" s="148" t="s">
        <v>349</v>
      </c>
    </row>
    <row r="41" spans="1:8" s="150" customFormat="1">
      <c r="A41" s="52" t="s">
        <v>2061</v>
      </c>
      <c r="B41" s="46" t="s">
        <v>2064</v>
      </c>
      <c r="C41" s="132" t="s">
        <v>5</v>
      </c>
      <c r="D41" s="37">
        <v>120</v>
      </c>
      <c r="E41" s="38"/>
      <c r="F41" s="38"/>
      <c r="G41" s="43">
        <f t="shared" si="3"/>
        <v>0</v>
      </c>
      <c r="H41" s="148" t="s">
        <v>1112</v>
      </c>
    </row>
    <row r="42" spans="1:8" s="150" customFormat="1">
      <c r="A42" s="52" t="s">
        <v>2062</v>
      </c>
      <c r="B42" s="46" t="s">
        <v>132</v>
      </c>
      <c r="C42" s="132" t="s">
        <v>5</v>
      </c>
      <c r="D42" s="37">
        <v>590</v>
      </c>
      <c r="E42" s="38"/>
      <c r="F42" s="38"/>
      <c r="G42" s="43">
        <f t="shared" si="3"/>
        <v>0</v>
      </c>
      <c r="H42" s="148" t="s">
        <v>511</v>
      </c>
    </row>
    <row r="43" spans="1:8" s="150" customFormat="1">
      <c r="A43" s="52" t="s">
        <v>2063</v>
      </c>
      <c r="B43" s="144" t="s">
        <v>136</v>
      </c>
      <c r="C43" s="132" t="s">
        <v>5</v>
      </c>
      <c r="D43" s="37">
        <v>120</v>
      </c>
      <c r="E43" s="38"/>
      <c r="F43" s="38"/>
      <c r="G43" s="43">
        <f t="shared" si="3"/>
        <v>0</v>
      </c>
      <c r="H43" s="148" t="s">
        <v>515</v>
      </c>
    </row>
    <row r="44" spans="1:8" s="150" customFormat="1">
      <c r="A44" s="52" t="s">
        <v>2065</v>
      </c>
      <c r="B44" s="46" t="s">
        <v>2067</v>
      </c>
      <c r="C44" s="132" t="s">
        <v>5</v>
      </c>
      <c r="D44" s="37">
        <v>240</v>
      </c>
      <c r="E44" s="38"/>
      <c r="F44" s="38"/>
      <c r="G44" s="43">
        <f t="shared" si="3"/>
        <v>0</v>
      </c>
      <c r="H44" s="148" t="s">
        <v>430</v>
      </c>
    </row>
    <row r="45" spans="1:8" s="150" customFormat="1">
      <c r="A45" s="52" t="s">
        <v>2434</v>
      </c>
      <c r="B45" s="46" t="s">
        <v>2438</v>
      </c>
      <c r="C45" s="132" t="s">
        <v>5</v>
      </c>
      <c r="D45" s="37">
        <v>100</v>
      </c>
      <c r="E45" s="38"/>
      <c r="F45" s="38"/>
      <c r="G45" s="43">
        <f t="shared" si="3"/>
        <v>0</v>
      </c>
      <c r="H45" s="148" t="s">
        <v>349</v>
      </c>
    </row>
    <row r="46" spans="1:8" s="150" customFormat="1">
      <c r="A46" s="135"/>
      <c r="B46" s="35"/>
      <c r="C46" s="48"/>
      <c r="D46" s="37"/>
      <c r="E46" s="38"/>
      <c r="F46" s="38"/>
      <c r="G46" s="38"/>
      <c r="H46" s="433"/>
    </row>
    <row r="47" spans="1:8" s="22" customFormat="1">
      <c r="A47" s="328" t="s">
        <v>90</v>
      </c>
      <c r="B47" s="219" t="s">
        <v>131</v>
      </c>
      <c r="C47" s="220"/>
      <c r="D47" s="188"/>
      <c r="E47" s="222">
        <f>SUM(E48,E54,E58)</f>
        <v>0</v>
      </c>
      <c r="F47" s="222">
        <f t="shared" ref="F47:G47" si="5">SUM(F48,F54,F58)</f>
        <v>0</v>
      </c>
      <c r="G47" s="222">
        <f t="shared" si="5"/>
        <v>0</v>
      </c>
      <c r="H47" s="308" t="s">
        <v>439</v>
      </c>
    </row>
    <row r="48" spans="1:8" s="22" customFormat="1">
      <c r="A48" s="328" t="s">
        <v>91</v>
      </c>
      <c r="B48" s="223" t="s">
        <v>1166</v>
      </c>
      <c r="C48" s="220"/>
      <c r="D48" s="188"/>
      <c r="E48" s="221">
        <f>SUMPRODUCT(D49:D53,E49:E53)</f>
        <v>0</v>
      </c>
      <c r="F48" s="221">
        <f>SUMPRODUCT(D49:D53,F49:F53)</f>
        <v>0</v>
      </c>
      <c r="G48" s="222">
        <f>SUM(G49:G53)</f>
        <v>0</v>
      </c>
      <c r="H48" s="308" t="s">
        <v>439</v>
      </c>
    </row>
    <row r="49" spans="1:8" s="22" customFormat="1" ht="25.5">
      <c r="A49" s="58" t="s">
        <v>1653</v>
      </c>
      <c r="B49" s="47" t="s">
        <v>2058</v>
      </c>
      <c r="C49" s="48" t="s">
        <v>5</v>
      </c>
      <c r="D49" s="37">
        <v>9</v>
      </c>
      <c r="E49" s="42"/>
      <c r="F49" s="42"/>
      <c r="G49" s="43">
        <f>D49*(E49+F49)</f>
        <v>0</v>
      </c>
      <c r="H49" s="148" t="s">
        <v>349</v>
      </c>
    </row>
    <row r="50" spans="1:8" s="22" customFormat="1" ht="38.25">
      <c r="A50" s="58" t="s">
        <v>1654</v>
      </c>
      <c r="B50" s="47" t="s">
        <v>2057</v>
      </c>
      <c r="C50" s="48" t="s">
        <v>5</v>
      </c>
      <c r="D50" s="37">
        <v>62</v>
      </c>
      <c r="E50" s="42"/>
      <c r="F50" s="42"/>
      <c r="G50" s="43">
        <f>D50*(E50+F50)</f>
        <v>0</v>
      </c>
      <c r="H50" s="148" t="s">
        <v>349</v>
      </c>
    </row>
    <row r="51" spans="1:8" s="22" customFormat="1" ht="25.5">
      <c r="A51" s="58" t="s">
        <v>1655</v>
      </c>
      <c r="B51" s="70" t="s">
        <v>2437</v>
      </c>
      <c r="C51" s="62" t="s">
        <v>110</v>
      </c>
      <c r="D51" s="41">
        <v>20</v>
      </c>
      <c r="E51" s="42"/>
      <c r="F51" s="42"/>
      <c r="G51" s="43">
        <f>D51*(E51+F51)</f>
        <v>0</v>
      </c>
      <c r="H51" s="148" t="s">
        <v>349</v>
      </c>
    </row>
    <row r="52" spans="1:8" s="22" customFormat="1" ht="25.5">
      <c r="A52" s="58" t="s">
        <v>1656</v>
      </c>
      <c r="B52" s="70" t="s">
        <v>2436</v>
      </c>
      <c r="C52" s="62" t="s">
        <v>5</v>
      </c>
      <c r="D52" s="41">
        <v>2.75</v>
      </c>
      <c r="E52" s="42"/>
      <c r="F52" s="42"/>
      <c r="G52" s="43">
        <f>D52*(E52+F52)</f>
        <v>0</v>
      </c>
      <c r="H52" s="148" t="s">
        <v>349</v>
      </c>
    </row>
    <row r="53" spans="1:8" s="22" customFormat="1" ht="25.5">
      <c r="A53" s="58" t="s">
        <v>1657</v>
      </c>
      <c r="B53" s="70" t="s">
        <v>907</v>
      </c>
      <c r="C53" s="62" t="s">
        <v>5</v>
      </c>
      <c r="D53" s="41">
        <v>29.45</v>
      </c>
      <c r="E53" s="42"/>
      <c r="F53" s="42"/>
      <c r="G53" s="43">
        <f>D53*(E53+F53)</f>
        <v>0</v>
      </c>
      <c r="H53" s="433" t="s">
        <v>2085</v>
      </c>
    </row>
    <row r="54" spans="1:8" s="22" customFormat="1">
      <c r="A54" s="329" t="s">
        <v>266</v>
      </c>
      <c r="B54" s="223" t="s">
        <v>1153</v>
      </c>
      <c r="C54" s="187"/>
      <c r="D54" s="188"/>
      <c r="E54" s="221">
        <f>SUMPRODUCT(D55:D57,E55:E57)</f>
        <v>0</v>
      </c>
      <c r="F54" s="221">
        <f>SUMPRODUCT(D55:D57,F55:F57)</f>
        <v>0</v>
      </c>
      <c r="G54" s="222">
        <f>SUM(G55:G57)</f>
        <v>0</v>
      </c>
      <c r="H54" s="308" t="s">
        <v>439</v>
      </c>
    </row>
    <row r="55" spans="1:8" s="22" customFormat="1" ht="38.25">
      <c r="A55" s="49" t="s">
        <v>1658</v>
      </c>
      <c r="B55" s="50" t="s">
        <v>2191</v>
      </c>
      <c r="C55" s="51" t="s">
        <v>5</v>
      </c>
      <c r="D55" s="37">
        <v>15</v>
      </c>
      <c r="E55" s="42"/>
      <c r="F55" s="38"/>
      <c r="G55" s="43">
        <f>D55*(E55+F55)</f>
        <v>0</v>
      </c>
      <c r="H55" s="148" t="s">
        <v>349</v>
      </c>
    </row>
    <row r="56" spans="1:8" s="22" customFormat="1">
      <c r="A56" s="49" t="s">
        <v>2190</v>
      </c>
      <c r="B56" s="50" t="s">
        <v>2450</v>
      </c>
      <c r="C56" s="51" t="s">
        <v>110</v>
      </c>
      <c r="D56" s="37">
        <v>15.87</v>
      </c>
      <c r="E56" s="42"/>
      <c r="F56" s="38"/>
      <c r="G56" s="43">
        <f>D56*(E56+F56)</f>
        <v>0</v>
      </c>
      <c r="H56" s="148" t="s">
        <v>2448</v>
      </c>
    </row>
    <row r="57" spans="1:8" s="22" customFormat="1" ht="38.25">
      <c r="A57" s="49" t="s">
        <v>2449</v>
      </c>
      <c r="B57" s="50" t="s">
        <v>2192</v>
      </c>
      <c r="C57" s="51" t="s">
        <v>5</v>
      </c>
      <c r="D57" s="37">
        <v>70</v>
      </c>
      <c r="E57" s="42"/>
      <c r="F57" s="38"/>
      <c r="G57" s="43">
        <f>D57*(E57+F57)</f>
        <v>0</v>
      </c>
      <c r="H57" s="148" t="s">
        <v>349</v>
      </c>
    </row>
    <row r="58" spans="1:8" s="22" customFormat="1">
      <c r="A58" s="329" t="s">
        <v>267</v>
      </c>
      <c r="B58" s="223" t="s">
        <v>2123</v>
      </c>
      <c r="C58" s="187"/>
      <c r="D58" s="188"/>
      <c r="E58" s="221">
        <f>SUMPRODUCT(D59:D61,E59:E61)</f>
        <v>0</v>
      </c>
      <c r="F58" s="221">
        <f>SUMPRODUCT(D59:D61,F59:F61)</f>
        <v>0</v>
      </c>
      <c r="G58" s="222">
        <f>SUM(G59:G61)</f>
        <v>0</v>
      </c>
      <c r="H58" s="308" t="s">
        <v>439</v>
      </c>
    </row>
    <row r="59" spans="1:8" s="22" customFormat="1" ht="25.5">
      <c r="A59" s="49" t="s">
        <v>2124</v>
      </c>
      <c r="B59" s="50" t="s">
        <v>2126</v>
      </c>
      <c r="C59" s="51" t="s">
        <v>5</v>
      </c>
      <c r="D59" s="37">
        <v>25</v>
      </c>
      <c r="E59" s="42"/>
      <c r="F59" s="38"/>
      <c r="G59" s="43">
        <f>D59*(E59+F59)</f>
        <v>0</v>
      </c>
      <c r="H59" s="148" t="s">
        <v>540</v>
      </c>
    </row>
    <row r="60" spans="1:8" s="22" customFormat="1">
      <c r="A60" s="49" t="s">
        <v>2125</v>
      </c>
      <c r="B60" s="50" t="s">
        <v>2127</v>
      </c>
      <c r="C60" s="51" t="s">
        <v>5</v>
      </c>
      <c r="D60" s="37">
        <v>25</v>
      </c>
      <c r="E60" s="42"/>
      <c r="F60" s="38"/>
      <c r="G60" s="43">
        <f>D60*(E60+F60)</f>
        <v>0</v>
      </c>
      <c r="H60" s="148" t="s">
        <v>349</v>
      </c>
    </row>
    <row r="61" spans="1:8" s="22" customFormat="1">
      <c r="A61" s="49" t="s">
        <v>2357</v>
      </c>
      <c r="B61" s="46" t="s">
        <v>2066</v>
      </c>
      <c r="C61" s="132" t="s">
        <v>110</v>
      </c>
      <c r="D61" s="37">
        <v>80</v>
      </c>
      <c r="E61" s="38"/>
      <c r="F61" s="38"/>
      <c r="G61" s="43">
        <f>D61*(E61+F61)</f>
        <v>0</v>
      </c>
      <c r="H61" s="148"/>
    </row>
    <row r="62" spans="1:8" s="150" customFormat="1">
      <c r="A62" s="135"/>
      <c r="B62" s="35"/>
      <c r="C62" s="48"/>
      <c r="D62" s="37"/>
      <c r="E62" s="38"/>
      <c r="F62" s="38"/>
      <c r="G62" s="38"/>
      <c r="H62" s="433"/>
    </row>
    <row r="63" spans="1:8" s="150" customFormat="1">
      <c r="A63" s="330" t="s">
        <v>27</v>
      </c>
      <c r="B63" s="225" t="s">
        <v>662</v>
      </c>
      <c r="C63" s="226"/>
      <c r="D63" s="227"/>
      <c r="E63" s="228" t="e">
        <f>SUM(E64,E71,E86,E92,E94,E99,E101,E103,E114)</f>
        <v>#VALUE!</v>
      </c>
      <c r="F63" s="228" t="e">
        <f>SUM(F64,F71,F86,F92,F94,F99,F101,F103,F114)</f>
        <v>#VALUE!</v>
      </c>
      <c r="G63" s="228">
        <f>SUM(G64,G71,G86,G92,G94,G99,G101,G103,G114)</f>
        <v>0</v>
      </c>
      <c r="H63" s="309" t="s">
        <v>439</v>
      </c>
    </row>
    <row r="64" spans="1:8" s="150" customFormat="1">
      <c r="A64" s="330" t="s">
        <v>92</v>
      </c>
      <c r="B64" s="225" t="s">
        <v>1298</v>
      </c>
      <c r="C64" s="226"/>
      <c r="D64" s="227"/>
      <c r="E64" s="228">
        <f>SUMPRODUCT(D65:D70,E65:E70)</f>
        <v>0</v>
      </c>
      <c r="F64" s="228">
        <f>SUMPRODUCT(D65:D70,F65:F70)</f>
        <v>0</v>
      </c>
      <c r="G64" s="228">
        <f>SUM(G65:G70)</f>
        <v>0</v>
      </c>
      <c r="H64" s="309" t="s">
        <v>439</v>
      </c>
    </row>
    <row r="65" spans="1:8" s="150" customFormat="1">
      <c r="A65" s="78" t="s">
        <v>1659</v>
      </c>
      <c r="B65" s="47" t="s">
        <v>1300</v>
      </c>
      <c r="C65" s="40" t="s">
        <v>5</v>
      </c>
      <c r="D65" s="54">
        <v>4.9559999999999995</v>
      </c>
      <c r="E65" s="42"/>
      <c r="F65" s="38"/>
      <c r="G65" s="43">
        <f t="shared" ref="G65:G70" si="6">D65*(E65+F65)</f>
        <v>0</v>
      </c>
      <c r="H65" s="371" t="s">
        <v>531</v>
      </c>
    </row>
    <row r="66" spans="1:8" s="150" customFormat="1">
      <c r="A66" s="78" t="s">
        <v>1660</v>
      </c>
      <c r="B66" s="77" t="s">
        <v>1301</v>
      </c>
      <c r="C66" s="40" t="s">
        <v>5</v>
      </c>
      <c r="D66" s="54">
        <v>4</v>
      </c>
      <c r="E66" s="42"/>
      <c r="F66" s="42"/>
      <c r="G66" s="43">
        <f t="shared" si="6"/>
        <v>0</v>
      </c>
      <c r="H66" s="371" t="s">
        <v>509</v>
      </c>
    </row>
    <row r="67" spans="1:8" s="150" customFormat="1" ht="25.5">
      <c r="A67" s="78" t="s">
        <v>1661</v>
      </c>
      <c r="B67" s="46" t="s">
        <v>688</v>
      </c>
      <c r="C67" s="40" t="s">
        <v>5</v>
      </c>
      <c r="D67" s="54">
        <v>15</v>
      </c>
      <c r="E67" s="42"/>
      <c r="F67" s="38"/>
      <c r="G67" s="43">
        <f t="shared" si="6"/>
        <v>0</v>
      </c>
      <c r="H67" s="371" t="s">
        <v>531</v>
      </c>
    </row>
    <row r="68" spans="1:8" s="150" customFormat="1" ht="25.5">
      <c r="A68" s="78" t="s">
        <v>1662</v>
      </c>
      <c r="B68" s="77" t="s">
        <v>1377</v>
      </c>
      <c r="C68" s="40" t="s">
        <v>57</v>
      </c>
      <c r="D68" s="54">
        <v>1</v>
      </c>
      <c r="E68" s="42"/>
      <c r="F68" s="42"/>
      <c r="G68" s="43">
        <f>D68*(E68+F68)</f>
        <v>0</v>
      </c>
      <c r="H68" s="148" t="s">
        <v>349</v>
      </c>
    </row>
    <row r="69" spans="1:8" s="150" customFormat="1" ht="25.5">
      <c r="A69" s="78" t="s">
        <v>1663</v>
      </c>
      <c r="B69" s="46" t="s">
        <v>1295</v>
      </c>
      <c r="C69" s="40" t="s">
        <v>5</v>
      </c>
      <c r="D69" s="54">
        <v>15</v>
      </c>
      <c r="E69" s="42"/>
      <c r="F69" s="38"/>
      <c r="G69" s="43">
        <f t="shared" si="6"/>
        <v>0</v>
      </c>
      <c r="H69" s="371" t="s">
        <v>531</v>
      </c>
    </row>
    <row r="70" spans="1:8" s="150" customFormat="1" ht="25.5">
      <c r="A70" s="78" t="s">
        <v>1664</v>
      </c>
      <c r="B70" s="46" t="s">
        <v>1296</v>
      </c>
      <c r="C70" s="40" t="s">
        <v>5</v>
      </c>
      <c r="D70" s="54">
        <v>2.1</v>
      </c>
      <c r="E70" s="42"/>
      <c r="F70" s="38"/>
      <c r="G70" s="43">
        <f t="shared" si="6"/>
        <v>0</v>
      </c>
      <c r="H70" s="371" t="s">
        <v>531</v>
      </c>
    </row>
    <row r="71" spans="1:8" s="150" customFormat="1">
      <c r="A71" s="330" t="s">
        <v>93</v>
      </c>
      <c r="B71" s="225" t="s">
        <v>1297</v>
      </c>
      <c r="C71" s="226"/>
      <c r="D71" s="227"/>
      <c r="E71" s="228">
        <f>SUMPRODUCT(D72:D85,E72:E85)</f>
        <v>0</v>
      </c>
      <c r="F71" s="228">
        <f>SUMPRODUCT(D72:D85,F72:F85)</f>
        <v>0</v>
      </c>
      <c r="G71" s="228">
        <f>SUM(G72:G85)</f>
        <v>0</v>
      </c>
      <c r="H71" s="309" t="s">
        <v>439</v>
      </c>
    </row>
    <row r="72" spans="1:8" s="150" customFormat="1">
      <c r="A72" s="52" t="s">
        <v>1665</v>
      </c>
      <c r="B72" s="47" t="s">
        <v>1304</v>
      </c>
      <c r="C72" s="48" t="s">
        <v>5</v>
      </c>
      <c r="D72" s="37">
        <v>11.44</v>
      </c>
      <c r="E72" s="42"/>
      <c r="F72" s="38"/>
      <c r="G72" s="43">
        <f t="shared" ref="G72:G85" si="7">D72*(E72+F72)</f>
        <v>0</v>
      </c>
      <c r="H72" s="371" t="s">
        <v>531</v>
      </c>
    </row>
    <row r="73" spans="1:8" s="150" customFormat="1">
      <c r="A73" s="52" t="s">
        <v>1666</v>
      </c>
      <c r="B73" s="47" t="s">
        <v>1305</v>
      </c>
      <c r="C73" s="48" t="s">
        <v>57</v>
      </c>
      <c r="D73" s="37">
        <v>4</v>
      </c>
      <c r="E73" s="38"/>
      <c r="F73" s="38"/>
      <c r="G73" s="43">
        <f t="shared" si="7"/>
        <v>0</v>
      </c>
      <c r="H73" s="148" t="s">
        <v>349</v>
      </c>
    </row>
    <row r="74" spans="1:8" s="150" customFormat="1">
      <c r="A74" s="52" t="s">
        <v>1667</v>
      </c>
      <c r="B74" s="47" t="s">
        <v>684</v>
      </c>
      <c r="C74" s="48" t="s">
        <v>57</v>
      </c>
      <c r="D74" s="37">
        <v>1</v>
      </c>
      <c r="E74" s="38"/>
      <c r="F74" s="38"/>
      <c r="G74" s="43">
        <f t="shared" si="7"/>
        <v>0</v>
      </c>
      <c r="H74" s="148" t="s">
        <v>349</v>
      </c>
    </row>
    <row r="75" spans="1:8" s="150" customFormat="1" ht="25.5">
      <c r="A75" s="52" t="s">
        <v>1668</v>
      </c>
      <c r="B75" s="46" t="s">
        <v>1302</v>
      </c>
      <c r="C75" s="40" t="s">
        <v>5</v>
      </c>
      <c r="D75" s="54">
        <v>6.98</v>
      </c>
      <c r="E75" s="42"/>
      <c r="F75" s="38"/>
      <c r="G75" s="43">
        <f t="shared" si="7"/>
        <v>0</v>
      </c>
      <c r="H75" s="371" t="s">
        <v>532</v>
      </c>
    </row>
    <row r="76" spans="1:8" s="150" customFormat="1" ht="25.5">
      <c r="A76" s="52" t="s">
        <v>1669</v>
      </c>
      <c r="B76" s="44" t="s">
        <v>1159</v>
      </c>
      <c r="C76" s="45" t="s">
        <v>5</v>
      </c>
      <c r="D76" s="41">
        <v>2.8</v>
      </c>
      <c r="E76" s="42"/>
      <c r="F76" s="42"/>
      <c r="G76" s="43">
        <f t="shared" si="7"/>
        <v>0</v>
      </c>
      <c r="H76" s="434" t="s">
        <v>349</v>
      </c>
    </row>
    <row r="77" spans="1:8" s="150" customFormat="1">
      <c r="A77" s="52" t="s">
        <v>1670</v>
      </c>
      <c r="B77" s="47" t="s">
        <v>685</v>
      </c>
      <c r="C77" s="51" t="s">
        <v>5</v>
      </c>
      <c r="D77" s="37">
        <v>4.2</v>
      </c>
      <c r="E77" s="38"/>
      <c r="F77" s="38"/>
      <c r="G77" s="43">
        <f t="shared" si="7"/>
        <v>0</v>
      </c>
      <c r="H77" s="434" t="s">
        <v>508</v>
      </c>
    </row>
    <row r="78" spans="1:8" s="150" customFormat="1">
      <c r="A78" s="52" t="s">
        <v>1671</v>
      </c>
      <c r="B78" s="47" t="s">
        <v>1299</v>
      </c>
      <c r="C78" s="51" t="s">
        <v>5</v>
      </c>
      <c r="D78" s="37">
        <v>3.36</v>
      </c>
      <c r="E78" s="38"/>
      <c r="F78" s="38"/>
      <c r="G78" s="43">
        <f t="shared" si="7"/>
        <v>0</v>
      </c>
      <c r="H78" s="434" t="s">
        <v>508</v>
      </c>
    </row>
    <row r="79" spans="1:8" s="150" customFormat="1" ht="25.5">
      <c r="A79" s="52" t="s">
        <v>1672</v>
      </c>
      <c r="B79" s="46" t="s">
        <v>689</v>
      </c>
      <c r="C79" s="40" t="s">
        <v>5</v>
      </c>
      <c r="D79" s="54">
        <v>7.56</v>
      </c>
      <c r="E79" s="42"/>
      <c r="F79" s="42"/>
      <c r="G79" s="43">
        <f t="shared" si="7"/>
        <v>0</v>
      </c>
      <c r="H79" s="371" t="s">
        <v>508</v>
      </c>
    </row>
    <row r="80" spans="1:8" s="150" customFormat="1">
      <c r="A80" s="52" t="s">
        <v>1673</v>
      </c>
      <c r="B80" s="77" t="s">
        <v>690</v>
      </c>
      <c r="C80" s="40" t="s">
        <v>5</v>
      </c>
      <c r="D80" s="54">
        <v>0.7</v>
      </c>
      <c r="E80" s="42"/>
      <c r="F80" s="42"/>
      <c r="G80" s="43">
        <f t="shared" si="7"/>
        <v>0</v>
      </c>
      <c r="H80" s="371" t="s">
        <v>509</v>
      </c>
    </row>
    <row r="81" spans="1:8" s="150" customFormat="1">
      <c r="A81" s="52" t="s">
        <v>1674</v>
      </c>
      <c r="B81" s="77" t="s">
        <v>1303</v>
      </c>
      <c r="C81" s="40" t="s">
        <v>57</v>
      </c>
      <c r="D81" s="54">
        <v>1</v>
      </c>
      <c r="E81" s="42"/>
      <c r="F81" s="42"/>
      <c r="G81" s="43">
        <f t="shared" si="7"/>
        <v>0</v>
      </c>
      <c r="H81" s="148" t="s">
        <v>349</v>
      </c>
    </row>
    <row r="82" spans="1:8" s="150" customFormat="1" ht="25.5">
      <c r="A82" s="52" t="s">
        <v>1675</v>
      </c>
      <c r="B82" s="44" t="s">
        <v>489</v>
      </c>
      <c r="C82" s="48" t="s">
        <v>57</v>
      </c>
      <c r="D82" s="41">
        <v>10</v>
      </c>
      <c r="E82" s="42"/>
      <c r="F82" s="42"/>
      <c r="G82" s="43">
        <f t="shared" si="7"/>
        <v>0</v>
      </c>
      <c r="H82" s="148" t="s">
        <v>349</v>
      </c>
    </row>
    <row r="83" spans="1:8" s="150" customFormat="1">
      <c r="A83" s="52" t="s">
        <v>1676</v>
      </c>
      <c r="B83" s="44" t="s">
        <v>487</v>
      </c>
      <c r="C83" s="48" t="s">
        <v>57</v>
      </c>
      <c r="D83" s="41">
        <v>30</v>
      </c>
      <c r="E83" s="42"/>
      <c r="F83" s="42"/>
      <c r="G83" s="43">
        <f t="shared" si="7"/>
        <v>0</v>
      </c>
      <c r="H83" s="148" t="s">
        <v>349</v>
      </c>
    </row>
    <row r="84" spans="1:8" s="150" customFormat="1">
      <c r="A84" s="52" t="s">
        <v>1677</v>
      </c>
      <c r="B84" s="44" t="s">
        <v>488</v>
      </c>
      <c r="C84" s="48" t="s">
        <v>57</v>
      </c>
      <c r="D84" s="41">
        <v>10</v>
      </c>
      <c r="E84" s="42"/>
      <c r="F84" s="42"/>
      <c r="G84" s="43">
        <f t="shared" si="7"/>
        <v>0</v>
      </c>
      <c r="H84" s="148" t="s">
        <v>349</v>
      </c>
    </row>
    <row r="85" spans="1:8" s="150" customFormat="1" ht="25.5">
      <c r="A85" s="52" t="s">
        <v>2563</v>
      </c>
      <c r="B85" s="39" t="s">
        <v>30</v>
      </c>
      <c r="C85" s="45" t="s">
        <v>110</v>
      </c>
      <c r="D85" s="41">
        <v>10</v>
      </c>
      <c r="E85" s="42"/>
      <c r="F85" s="42"/>
      <c r="G85" s="83">
        <f t="shared" si="7"/>
        <v>0</v>
      </c>
      <c r="H85" s="399" t="s">
        <v>2119</v>
      </c>
    </row>
    <row r="86" spans="1:8" s="150" customFormat="1">
      <c r="A86" s="330" t="s">
        <v>217</v>
      </c>
      <c r="B86" s="225" t="s">
        <v>1161</v>
      </c>
      <c r="C86" s="226"/>
      <c r="D86" s="227"/>
      <c r="E86" s="228">
        <f>SUMPRODUCT(D87:D91,E87:E91)</f>
        <v>0</v>
      </c>
      <c r="F86" s="228">
        <f>SUMPRODUCT(D87:D91,F87:F91)</f>
        <v>0</v>
      </c>
      <c r="G86" s="228">
        <f>SUM(G87:G91)</f>
        <v>0</v>
      </c>
      <c r="H86" s="309" t="s">
        <v>439</v>
      </c>
    </row>
    <row r="87" spans="1:8" s="150" customFormat="1" ht="38.25">
      <c r="A87" s="105" t="s">
        <v>1678</v>
      </c>
      <c r="B87" s="46" t="s">
        <v>2547</v>
      </c>
      <c r="C87" s="61" t="s">
        <v>5</v>
      </c>
      <c r="D87" s="41">
        <v>4.45</v>
      </c>
      <c r="E87" s="42"/>
      <c r="F87" s="42"/>
      <c r="G87" s="83">
        <f t="shared" ref="G87:G91" si="8">D87*(E87+F87)</f>
        <v>0</v>
      </c>
      <c r="H87" s="434" t="s">
        <v>349</v>
      </c>
    </row>
    <row r="88" spans="1:8" s="150" customFormat="1" ht="38.25">
      <c r="A88" s="105" t="s">
        <v>1679</v>
      </c>
      <c r="B88" s="46" t="s">
        <v>2546</v>
      </c>
      <c r="C88" s="61" t="s">
        <v>5</v>
      </c>
      <c r="D88" s="41">
        <v>4.8099999999999996</v>
      </c>
      <c r="E88" s="42"/>
      <c r="F88" s="42"/>
      <c r="G88" s="83">
        <f t="shared" si="8"/>
        <v>0</v>
      </c>
      <c r="H88" s="434" t="s">
        <v>349</v>
      </c>
    </row>
    <row r="89" spans="1:8" s="150" customFormat="1">
      <c r="A89" s="105" t="s">
        <v>1680</v>
      </c>
      <c r="B89" s="70" t="s">
        <v>902</v>
      </c>
      <c r="C89" s="62" t="s">
        <v>57</v>
      </c>
      <c r="D89" s="41">
        <v>1</v>
      </c>
      <c r="E89" s="42"/>
      <c r="F89" s="42"/>
      <c r="G89" s="83">
        <f t="shared" si="8"/>
        <v>0</v>
      </c>
      <c r="H89" s="148" t="s">
        <v>349</v>
      </c>
    </row>
    <row r="90" spans="1:8" s="150" customFormat="1" ht="25.5">
      <c r="A90" s="105" t="s">
        <v>1681</v>
      </c>
      <c r="B90" s="70" t="s">
        <v>903</v>
      </c>
      <c r="C90" s="62" t="s">
        <v>5</v>
      </c>
      <c r="D90" s="41">
        <v>2.2000000000000002</v>
      </c>
      <c r="E90" s="42"/>
      <c r="F90" s="42"/>
      <c r="G90" s="83">
        <f t="shared" si="8"/>
        <v>0</v>
      </c>
      <c r="H90" s="434" t="s">
        <v>349</v>
      </c>
    </row>
    <row r="91" spans="1:8" s="150" customFormat="1" ht="25.5">
      <c r="A91" s="105" t="s">
        <v>1682</v>
      </c>
      <c r="B91" s="35" t="s">
        <v>1382</v>
      </c>
      <c r="C91" s="40" t="s">
        <v>57</v>
      </c>
      <c r="D91" s="54">
        <v>2</v>
      </c>
      <c r="E91" s="42"/>
      <c r="F91" s="42"/>
      <c r="G91" s="83">
        <f t="shared" si="8"/>
        <v>0</v>
      </c>
      <c r="H91" s="148" t="s">
        <v>349</v>
      </c>
    </row>
    <row r="92" spans="1:8" s="150" customFormat="1">
      <c r="A92" s="330" t="s">
        <v>218</v>
      </c>
      <c r="B92" s="225" t="s">
        <v>1378</v>
      </c>
      <c r="C92" s="226"/>
      <c r="D92" s="227"/>
      <c r="E92" s="228" t="e">
        <f>SUMPRODUCT(D93,E93)</f>
        <v>#VALUE!</v>
      </c>
      <c r="F92" s="228" t="e">
        <f>SUMPRODUCT(D93,F93)</f>
        <v>#VALUE!</v>
      </c>
      <c r="G92" s="228">
        <f>SUM(G93)</f>
        <v>0</v>
      </c>
      <c r="H92" s="309" t="s">
        <v>439</v>
      </c>
    </row>
    <row r="93" spans="1:8" s="150" customFormat="1" ht="25.5">
      <c r="A93" s="58" t="s">
        <v>1683</v>
      </c>
      <c r="B93" s="35" t="s">
        <v>1382</v>
      </c>
      <c r="C93" s="48" t="s">
        <v>57</v>
      </c>
      <c r="D93" s="37">
        <v>2</v>
      </c>
      <c r="E93" s="38"/>
      <c r="F93" s="38"/>
      <c r="G93" s="43">
        <f>D93*(E93+F93)</f>
        <v>0</v>
      </c>
      <c r="H93" s="148" t="s">
        <v>349</v>
      </c>
    </row>
    <row r="94" spans="1:8" s="150" customFormat="1">
      <c r="A94" s="330" t="s">
        <v>1108</v>
      </c>
      <c r="B94" s="225" t="s">
        <v>1162</v>
      </c>
      <c r="C94" s="226"/>
      <c r="D94" s="227"/>
      <c r="E94" s="228">
        <f>SUMPRODUCT(D95:D98,E95:E98)</f>
        <v>0</v>
      </c>
      <c r="F94" s="228">
        <f>SUMPRODUCT(D95:D98,F95:F98)</f>
        <v>0</v>
      </c>
      <c r="G94" s="228">
        <f>SUM(G95:G98)</f>
        <v>0</v>
      </c>
      <c r="H94" s="309" t="s">
        <v>439</v>
      </c>
    </row>
    <row r="95" spans="1:8" s="150" customFormat="1" ht="25.5">
      <c r="A95" s="58" t="s">
        <v>1835</v>
      </c>
      <c r="B95" s="35" t="s">
        <v>2548</v>
      </c>
      <c r="C95" s="48" t="s">
        <v>5</v>
      </c>
      <c r="D95" s="37">
        <v>7.6950000000000012</v>
      </c>
      <c r="E95" s="42"/>
      <c r="F95" s="38"/>
      <c r="G95" s="43">
        <f>D95*(E95+F95)</f>
        <v>0</v>
      </c>
      <c r="H95" s="148" t="s">
        <v>349</v>
      </c>
    </row>
    <row r="96" spans="1:8" s="150" customFormat="1" ht="25.5">
      <c r="A96" s="58" t="s">
        <v>1836</v>
      </c>
      <c r="B96" s="35" t="s">
        <v>2549</v>
      </c>
      <c r="C96" s="48" t="s">
        <v>5</v>
      </c>
      <c r="D96" s="37">
        <v>8.5500000000000007</v>
      </c>
      <c r="E96" s="42"/>
      <c r="F96" s="38"/>
      <c r="G96" s="43">
        <f>D96*(E96+F96)</f>
        <v>0</v>
      </c>
      <c r="H96" s="148" t="s">
        <v>349</v>
      </c>
    </row>
    <row r="97" spans="1:8" s="150" customFormat="1">
      <c r="A97" s="58" t="s">
        <v>1837</v>
      </c>
      <c r="B97" s="35" t="s">
        <v>1381</v>
      </c>
      <c r="C97" s="48" t="s">
        <v>57</v>
      </c>
      <c r="D97" s="37">
        <v>1</v>
      </c>
      <c r="E97" s="38"/>
      <c r="F97" s="38"/>
      <c r="G97" s="43">
        <f>D97*(E97+F97)</f>
        <v>0</v>
      </c>
      <c r="H97" s="148" t="s">
        <v>349</v>
      </c>
    </row>
    <row r="98" spans="1:8" s="150" customFormat="1" ht="25.5">
      <c r="A98" s="58" t="s">
        <v>1838</v>
      </c>
      <c r="B98" s="35" t="s">
        <v>1382</v>
      </c>
      <c r="C98" s="40" t="s">
        <v>57</v>
      </c>
      <c r="D98" s="54">
        <v>1</v>
      </c>
      <c r="E98" s="42"/>
      <c r="F98" s="42"/>
      <c r="G98" s="43">
        <f>D98*(E98+F98)</f>
        <v>0</v>
      </c>
      <c r="H98" s="148" t="s">
        <v>349</v>
      </c>
    </row>
    <row r="99" spans="1:8" s="150" customFormat="1">
      <c r="A99" s="330" t="s">
        <v>1426</v>
      </c>
      <c r="B99" s="225" t="s">
        <v>1634</v>
      </c>
      <c r="C99" s="226"/>
      <c r="D99" s="227"/>
      <c r="E99" s="228" t="e">
        <f>SUMPRODUCT(D100,E100)</f>
        <v>#VALUE!</v>
      </c>
      <c r="F99" s="228" t="e">
        <f>SUMPRODUCT(D100,F100)</f>
        <v>#VALUE!</v>
      </c>
      <c r="G99" s="228">
        <f>SUM(G100)</f>
        <v>0</v>
      </c>
      <c r="H99" s="309" t="s">
        <v>439</v>
      </c>
    </row>
    <row r="100" spans="1:8" s="150" customFormat="1">
      <c r="A100" s="58" t="s">
        <v>1839</v>
      </c>
      <c r="B100" s="35" t="s">
        <v>1635</v>
      </c>
      <c r="C100" s="48" t="s">
        <v>5</v>
      </c>
      <c r="D100" s="37">
        <v>1.43</v>
      </c>
      <c r="E100" s="42"/>
      <c r="F100" s="42"/>
      <c r="G100" s="43">
        <f>D100*(E100+F100)</f>
        <v>0</v>
      </c>
      <c r="H100" s="148" t="s">
        <v>349</v>
      </c>
    </row>
    <row r="101" spans="1:8" s="150" customFormat="1">
      <c r="A101" s="330" t="s">
        <v>1428</v>
      </c>
      <c r="B101" s="225" t="s">
        <v>1641</v>
      </c>
      <c r="C101" s="226"/>
      <c r="D101" s="227"/>
      <c r="E101" s="228" t="e">
        <f>SUMPRODUCT(D102,E102)</f>
        <v>#VALUE!</v>
      </c>
      <c r="F101" s="228" t="e">
        <f>SUMPRODUCT(D102,F102)</f>
        <v>#VALUE!</v>
      </c>
      <c r="G101" s="228">
        <f>SUM(G102)</f>
        <v>0</v>
      </c>
      <c r="H101" s="309" t="s">
        <v>439</v>
      </c>
    </row>
    <row r="102" spans="1:8" s="150" customFormat="1">
      <c r="A102" s="58" t="s">
        <v>1840</v>
      </c>
      <c r="B102" s="35" t="s">
        <v>1642</v>
      </c>
      <c r="C102" s="48" t="s">
        <v>57</v>
      </c>
      <c r="D102" s="37">
        <v>105</v>
      </c>
      <c r="E102" s="42"/>
      <c r="F102" s="42"/>
      <c r="G102" s="43">
        <f>D102*(E102+F102)</f>
        <v>0</v>
      </c>
      <c r="H102" s="148" t="s">
        <v>349</v>
      </c>
    </row>
    <row r="103" spans="1:8" s="150" customFormat="1">
      <c r="A103" s="330" t="s">
        <v>1841</v>
      </c>
      <c r="B103" s="225" t="s">
        <v>1843</v>
      </c>
      <c r="C103" s="226"/>
      <c r="D103" s="227"/>
      <c r="E103" s="228">
        <f>SUMPRODUCT(D104:D113,E104:E113)</f>
        <v>0</v>
      </c>
      <c r="F103" s="228">
        <f>SUMPRODUCT(D104:D113,F104:F113)</f>
        <v>0</v>
      </c>
      <c r="G103" s="228">
        <f>SUM(G104:G113)</f>
        <v>0</v>
      </c>
      <c r="H103" s="309" t="s">
        <v>439</v>
      </c>
    </row>
    <row r="104" spans="1:8" s="150" customFormat="1" ht="25.5">
      <c r="A104" s="105" t="s">
        <v>1842</v>
      </c>
      <c r="B104" s="46" t="s">
        <v>2597</v>
      </c>
      <c r="C104" s="61" t="s">
        <v>57</v>
      </c>
      <c r="D104" s="41">
        <v>1</v>
      </c>
      <c r="E104" s="42"/>
      <c r="F104" s="42"/>
      <c r="G104" s="83">
        <f t="shared" ref="G104:G113" si="9">D104*(E104+F104)</f>
        <v>0</v>
      </c>
      <c r="H104" s="148" t="s">
        <v>349</v>
      </c>
    </row>
    <row r="105" spans="1:8" s="150" customFormat="1" ht="25.5">
      <c r="A105" s="105" t="s">
        <v>1845</v>
      </c>
      <c r="B105" s="46" t="s">
        <v>2598</v>
      </c>
      <c r="C105" s="61" t="s">
        <v>57</v>
      </c>
      <c r="D105" s="41">
        <v>2</v>
      </c>
      <c r="E105" s="42"/>
      <c r="F105" s="42"/>
      <c r="G105" s="83">
        <f t="shared" si="9"/>
        <v>0</v>
      </c>
      <c r="H105" s="148" t="s">
        <v>349</v>
      </c>
    </row>
    <row r="106" spans="1:8" s="150" customFormat="1" ht="25.5">
      <c r="A106" s="105" t="s">
        <v>1846</v>
      </c>
      <c r="B106" s="46" t="s">
        <v>2036</v>
      </c>
      <c r="C106" s="61" t="s">
        <v>5</v>
      </c>
      <c r="D106" s="41">
        <v>11</v>
      </c>
      <c r="E106" s="42"/>
      <c r="F106" s="42"/>
      <c r="G106" s="83">
        <f t="shared" si="9"/>
        <v>0</v>
      </c>
      <c r="H106" s="434" t="s">
        <v>349</v>
      </c>
    </row>
    <row r="107" spans="1:8" s="150" customFormat="1" ht="25.5">
      <c r="A107" s="105" t="s">
        <v>1847</v>
      </c>
      <c r="B107" s="46" t="s">
        <v>2036</v>
      </c>
      <c r="C107" s="61" t="s">
        <v>5</v>
      </c>
      <c r="D107" s="41">
        <v>16</v>
      </c>
      <c r="E107" s="42"/>
      <c r="F107" s="42"/>
      <c r="G107" s="83">
        <f t="shared" si="9"/>
        <v>0</v>
      </c>
      <c r="H107" s="434" t="s">
        <v>349</v>
      </c>
    </row>
    <row r="108" spans="1:8" s="150" customFormat="1" ht="25.5">
      <c r="A108" s="105" t="s">
        <v>1851</v>
      </c>
      <c r="B108" s="35" t="s">
        <v>1844</v>
      </c>
      <c r="C108" s="48" t="s">
        <v>57</v>
      </c>
      <c r="D108" s="37">
        <v>60</v>
      </c>
      <c r="E108" s="42"/>
      <c r="F108" s="42"/>
      <c r="G108" s="43">
        <f t="shared" si="9"/>
        <v>0</v>
      </c>
      <c r="H108" s="148" t="s">
        <v>349</v>
      </c>
    </row>
    <row r="109" spans="1:8" s="150" customFormat="1">
      <c r="A109" s="105" t="s">
        <v>1854</v>
      </c>
      <c r="B109" s="70" t="s">
        <v>1849</v>
      </c>
      <c r="C109" s="36" t="s">
        <v>110</v>
      </c>
      <c r="D109" s="41">
        <v>175</v>
      </c>
      <c r="E109" s="42"/>
      <c r="F109" s="42"/>
      <c r="G109" s="83">
        <f t="shared" si="9"/>
        <v>0</v>
      </c>
      <c r="H109" s="148" t="s">
        <v>349</v>
      </c>
    </row>
    <row r="110" spans="1:8" s="150" customFormat="1">
      <c r="A110" s="105" t="s">
        <v>1855</v>
      </c>
      <c r="B110" s="70" t="s">
        <v>1850</v>
      </c>
      <c r="C110" s="36" t="s">
        <v>110</v>
      </c>
      <c r="D110" s="41">
        <v>120</v>
      </c>
      <c r="E110" s="42"/>
      <c r="F110" s="42"/>
      <c r="G110" s="83">
        <f t="shared" si="9"/>
        <v>0</v>
      </c>
      <c r="H110" s="148" t="s">
        <v>349</v>
      </c>
    </row>
    <row r="111" spans="1:8" s="150" customFormat="1">
      <c r="A111" s="105" t="s">
        <v>1856</v>
      </c>
      <c r="B111" s="70" t="s">
        <v>1852</v>
      </c>
      <c r="C111" s="36" t="s">
        <v>110</v>
      </c>
      <c r="D111" s="41">
        <v>290</v>
      </c>
      <c r="E111" s="42"/>
      <c r="F111" s="42"/>
      <c r="G111" s="83">
        <f t="shared" si="9"/>
        <v>0</v>
      </c>
      <c r="H111" s="148" t="s">
        <v>349</v>
      </c>
    </row>
    <row r="112" spans="1:8" s="150" customFormat="1" ht="25.5">
      <c r="A112" s="105" t="s">
        <v>2202</v>
      </c>
      <c r="B112" s="70" t="s">
        <v>1848</v>
      </c>
      <c r="C112" s="36" t="s">
        <v>110</v>
      </c>
      <c r="D112" s="41">
        <v>30</v>
      </c>
      <c r="E112" s="42"/>
      <c r="F112" s="42"/>
      <c r="G112" s="83">
        <f t="shared" si="9"/>
        <v>0</v>
      </c>
      <c r="H112" s="148" t="s">
        <v>349</v>
      </c>
    </row>
    <row r="113" spans="1:8" s="150" customFormat="1" ht="25.5">
      <c r="A113" s="105" t="s">
        <v>2208</v>
      </c>
      <c r="B113" s="70" t="s">
        <v>2209</v>
      </c>
      <c r="C113" s="36" t="s">
        <v>5</v>
      </c>
      <c r="D113" s="41">
        <v>15</v>
      </c>
      <c r="E113" s="42"/>
      <c r="F113" s="42"/>
      <c r="G113" s="83">
        <f t="shared" si="9"/>
        <v>0</v>
      </c>
      <c r="H113" s="148" t="s">
        <v>349</v>
      </c>
    </row>
    <row r="114" spans="1:8" s="150" customFormat="1">
      <c r="A114" s="330" t="s">
        <v>2358</v>
      </c>
      <c r="B114" s="225" t="s">
        <v>2366</v>
      </c>
      <c r="C114" s="226"/>
      <c r="D114" s="227"/>
      <c r="E114" s="228">
        <f>SUMPRODUCT(D115:D119,E115:E119)</f>
        <v>0</v>
      </c>
      <c r="F114" s="228">
        <f>SUMPRODUCT(D115:D119,F115:F119)</f>
        <v>0</v>
      </c>
      <c r="G114" s="228">
        <f>SUM(G115:G119)</f>
        <v>0</v>
      </c>
      <c r="H114" s="309" t="s">
        <v>439</v>
      </c>
    </row>
    <row r="115" spans="1:8" s="150" customFormat="1">
      <c r="A115" s="105" t="s">
        <v>2359</v>
      </c>
      <c r="B115" s="46" t="s">
        <v>2362</v>
      </c>
      <c r="C115" s="61" t="s">
        <v>9</v>
      </c>
      <c r="D115" s="41">
        <v>1000</v>
      </c>
      <c r="E115" s="42"/>
      <c r="F115" s="42"/>
      <c r="G115" s="83">
        <f t="shared" ref="G115:G119" si="10">D115*(E115+F115)</f>
        <v>0</v>
      </c>
      <c r="H115" s="148" t="s">
        <v>349</v>
      </c>
    </row>
    <row r="116" spans="1:8" s="150" customFormat="1" ht="25.5">
      <c r="A116" s="105" t="s">
        <v>2360</v>
      </c>
      <c r="B116" s="46" t="s">
        <v>2407</v>
      </c>
      <c r="C116" s="61" t="s">
        <v>57</v>
      </c>
      <c r="D116" s="41">
        <v>210</v>
      </c>
      <c r="E116" s="42"/>
      <c r="F116" s="42"/>
      <c r="G116" s="83">
        <f t="shared" si="10"/>
        <v>0</v>
      </c>
      <c r="H116" s="148" t="s">
        <v>349</v>
      </c>
    </row>
    <row r="117" spans="1:8" s="150" customFormat="1">
      <c r="A117" s="105" t="s">
        <v>2361</v>
      </c>
      <c r="B117" s="46" t="s">
        <v>2367</v>
      </c>
      <c r="C117" s="61" t="s">
        <v>57</v>
      </c>
      <c r="D117" s="41">
        <v>40</v>
      </c>
      <c r="E117" s="42"/>
      <c r="F117" s="42"/>
      <c r="G117" s="83">
        <f t="shared" si="10"/>
        <v>0</v>
      </c>
      <c r="H117" s="148" t="s">
        <v>349</v>
      </c>
    </row>
    <row r="118" spans="1:8" s="150" customFormat="1">
      <c r="A118" s="105" t="s">
        <v>2364</v>
      </c>
      <c r="B118" s="46" t="s">
        <v>2363</v>
      </c>
      <c r="C118" s="61" t="s">
        <v>121</v>
      </c>
      <c r="D118" s="41">
        <v>300</v>
      </c>
      <c r="E118" s="42"/>
      <c r="F118" s="42"/>
      <c r="G118" s="83">
        <f t="shared" si="10"/>
        <v>0</v>
      </c>
      <c r="H118" s="148" t="s">
        <v>349</v>
      </c>
    </row>
    <row r="119" spans="1:8" s="150" customFormat="1" ht="25.5">
      <c r="A119" s="105" t="s">
        <v>2365</v>
      </c>
      <c r="B119" s="46" t="s">
        <v>2406</v>
      </c>
      <c r="C119" s="61" t="s">
        <v>37</v>
      </c>
      <c r="D119" s="41">
        <v>1</v>
      </c>
      <c r="E119" s="42"/>
      <c r="F119" s="42"/>
      <c r="G119" s="83">
        <f t="shared" si="10"/>
        <v>0</v>
      </c>
      <c r="H119" s="148" t="s">
        <v>349</v>
      </c>
    </row>
    <row r="120" spans="1:8" s="150" customFormat="1">
      <c r="A120" s="105"/>
      <c r="B120" s="46"/>
      <c r="C120" s="61"/>
      <c r="D120" s="41"/>
      <c r="E120" s="42"/>
      <c r="F120" s="42"/>
      <c r="G120" s="83"/>
      <c r="H120" s="433"/>
    </row>
    <row r="121" spans="1:8" s="150" customFormat="1">
      <c r="A121" s="352" t="s">
        <v>94</v>
      </c>
      <c r="B121" s="353" t="s">
        <v>1184</v>
      </c>
      <c r="C121" s="293"/>
      <c r="D121" s="354"/>
      <c r="E121" s="355">
        <f>SUMPRODUCT(E122:E131,D122:D131)</f>
        <v>0</v>
      </c>
      <c r="F121" s="355">
        <f>SUMPRODUCT(D122:D131,F122:F131)</f>
        <v>0</v>
      </c>
      <c r="G121" s="257">
        <f>SUM(G122:G131)</f>
        <v>0</v>
      </c>
      <c r="H121" s="311" t="s">
        <v>439</v>
      </c>
    </row>
    <row r="122" spans="1:8" s="150" customFormat="1" ht="38.25">
      <c r="A122" s="68" t="s">
        <v>95</v>
      </c>
      <c r="B122" s="39" t="s">
        <v>2210</v>
      </c>
      <c r="C122" s="40" t="s">
        <v>5</v>
      </c>
      <c r="D122" s="41">
        <v>35</v>
      </c>
      <c r="E122" s="42"/>
      <c r="F122" s="42"/>
      <c r="G122" s="83">
        <f>D122*(E122+F122)</f>
        <v>0</v>
      </c>
      <c r="H122" s="434" t="s">
        <v>349</v>
      </c>
    </row>
    <row r="123" spans="1:8" s="150" customFormat="1">
      <c r="A123" s="68" t="s">
        <v>97</v>
      </c>
      <c r="B123" s="39" t="s">
        <v>2644</v>
      </c>
      <c r="C123" s="40" t="s">
        <v>57</v>
      </c>
      <c r="D123" s="41">
        <v>25</v>
      </c>
      <c r="E123" s="42"/>
      <c r="F123" s="42"/>
      <c r="G123" s="83">
        <f>D123*(E123+F123)</f>
        <v>0</v>
      </c>
      <c r="H123" s="434" t="s">
        <v>349</v>
      </c>
    </row>
    <row r="124" spans="1:8" s="150" customFormat="1" ht="25.5">
      <c r="A124" s="68" t="s">
        <v>219</v>
      </c>
      <c r="B124" s="39" t="s">
        <v>2281</v>
      </c>
      <c r="C124" s="40" t="s">
        <v>57</v>
      </c>
      <c r="D124" s="41">
        <v>220</v>
      </c>
      <c r="E124" s="42"/>
      <c r="F124" s="42"/>
      <c r="G124" s="83">
        <f t="shared" ref="G124:G130" si="11">D124*(E124+F124)</f>
        <v>0</v>
      </c>
      <c r="H124" s="434" t="s">
        <v>349</v>
      </c>
    </row>
    <row r="125" spans="1:8" s="150" customFormat="1" ht="25.5">
      <c r="A125" s="68" t="s">
        <v>2283</v>
      </c>
      <c r="B125" s="39" t="s">
        <v>2282</v>
      </c>
      <c r="C125" s="40" t="s">
        <v>57</v>
      </c>
      <c r="D125" s="41">
        <v>200</v>
      </c>
      <c r="E125" s="42"/>
      <c r="F125" s="42"/>
      <c r="G125" s="83">
        <f t="shared" si="11"/>
        <v>0</v>
      </c>
      <c r="H125" s="434" t="s">
        <v>349</v>
      </c>
    </row>
    <row r="126" spans="1:8" s="150" customFormat="1">
      <c r="A126" s="68" t="s">
        <v>2284</v>
      </c>
      <c r="B126" s="39" t="s">
        <v>2277</v>
      </c>
      <c r="C126" s="40" t="s">
        <v>57</v>
      </c>
      <c r="D126" s="41">
        <v>100</v>
      </c>
      <c r="E126" s="42"/>
      <c r="F126" s="42"/>
      <c r="G126" s="83">
        <f t="shared" si="11"/>
        <v>0</v>
      </c>
      <c r="H126" s="434" t="s">
        <v>349</v>
      </c>
    </row>
    <row r="127" spans="1:8" s="150" customFormat="1" ht="25.5">
      <c r="A127" s="68" t="s">
        <v>2285</v>
      </c>
      <c r="B127" s="39" t="s">
        <v>2279</v>
      </c>
      <c r="C127" s="40" t="s">
        <v>57</v>
      </c>
      <c r="D127" s="41">
        <v>150</v>
      </c>
      <c r="E127" s="42"/>
      <c r="F127" s="42"/>
      <c r="G127" s="83">
        <f t="shared" si="11"/>
        <v>0</v>
      </c>
      <c r="H127" s="434" t="s">
        <v>349</v>
      </c>
    </row>
    <row r="128" spans="1:8" s="150" customFormat="1" ht="25.5">
      <c r="A128" s="68" t="s">
        <v>2286</v>
      </c>
      <c r="B128" s="39" t="s">
        <v>2278</v>
      </c>
      <c r="C128" s="40" t="s">
        <v>57</v>
      </c>
      <c r="D128" s="41">
        <v>150</v>
      </c>
      <c r="E128" s="42"/>
      <c r="F128" s="42"/>
      <c r="G128" s="83">
        <f t="shared" si="11"/>
        <v>0</v>
      </c>
      <c r="H128" s="434" t="s">
        <v>349</v>
      </c>
    </row>
    <row r="129" spans="1:8" s="150" customFormat="1" ht="25.5">
      <c r="A129" s="68" t="s">
        <v>2287</v>
      </c>
      <c r="B129" s="39" t="s">
        <v>2280</v>
      </c>
      <c r="C129" s="40" t="s">
        <v>57</v>
      </c>
      <c r="D129" s="41">
        <v>200</v>
      </c>
      <c r="E129" s="42"/>
      <c r="F129" s="42"/>
      <c r="G129" s="83">
        <f t="shared" si="11"/>
        <v>0</v>
      </c>
      <c r="H129" s="434" t="s">
        <v>349</v>
      </c>
    </row>
    <row r="130" spans="1:8" s="150" customFormat="1" ht="25.5">
      <c r="A130" s="68" t="s">
        <v>2643</v>
      </c>
      <c r="B130" s="39" t="s">
        <v>2288</v>
      </c>
      <c r="C130" s="40" t="s">
        <v>57</v>
      </c>
      <c r="D130" s="41">
        <v>25</v>
      </c>
      <c r="E130" s="42"/>
      <c r="F130" s="42"/>
      <c r="G130" s="83">
        <f t="shared" si="11"/>
        <v>0</v>
      </c>
      <c r="H130" s="434" t="s">
        <v>349</v>
      </c>
    </row>
    <row r="131" spans="1:8" s="150" customFormat="1">
      <c r="A131" s="68"/>
      <c r="B131" s="39"/>
      <c r="C131" s="40"/>
      <c r="D131" s="41"/>
      <c r="E131" s="42"/>
      <c r="F131" s="42"/>
      <c r="G131" s="83"/>
      <c r="H131" s="434"/>
    </row>
    <row r="132" spans="1:8" s="22" customFormat="1">
      <c r="A132" s="323" t="s">
        <v>16</v>
      </c>
      <c r="B132" s="196" t="s">
        <v>1429</v>
      </c>
      <c r="C132" s="197"/>
      <c r="D132" s="198"/>
      <c r="E132" s="199">
        <f>SUMPRODUCT(D133:D141,E133:E141)</f>
        <v>0</v>
      </c>
      <c r="F132" s="199">
        <f>SUMPRODUCT(D133:D141,F133:F141)</f>
        <v>0</v>
      </c>
      <c r="G132" s="200">
        <f>SUM(G133:G141)</f>
        <v>0</v>
      </c>
      <c r="H132" s="292" t="s">
        <v>439</v>
      </c>
    </row>
    <row r="133" spans="1:8" s="22" customFormat="1">
      <c r="A133" s="49" t="s">
        <v>112</v>
      </c>
      <c r="B133" s="44" t="s">
        <v>839</v>
      </c>
      <c r="C133" s="62" t="s">
        <v>5</v>
      </c>
      <c r="D133" s="41">
        <v>21</v>
      </c>
      <c r="E133" s="38"/>
      <c r="F133" s="42"/>
      <c r="G133" s="43">
        <f t="shared" ref="G133:G140" si="12">D133*(E133+F133)</f>
        <v>0</v>
      </c>
      <c r="H133" s="148" t="s">
        <v>349</v>
      </c>
    </row>
    <row r="134" spans="1:8" s="22" customFormat="1" ht="25.5">
      <c r="A134" s="49" t="s">
        <v>17</v>
      </c>
      <c r="B134" s="39" t="s">
        <v>842</v>
      </c>
      <c r="C134" s="45" t="s">
        <v>5</v>
      </c>
      <c r="D134" s="41">
        <v>7500</v>
      </c>
      <c r="E134" s="38"/>
      <c r="F134" s="38"/>
      <c r="G134" s="43">
        <f t="shared" si="12"/>
        <v>0</v>
      </c>
      <c r="H134" s="148" t="s">
        <v>430</v>
      </c>
    </row>
    <row r="135" spans="1:8" s="22" customFormat="1">
      <c r="A135" s="49" t="s">
        <v>216</v>
      </c>
      <c r="B135" s="39" t="s">
        <v>840</v>
      </c>
      <c r="C135" s="45" t="s">
        <v>5</v>
      </c>
      <c r="D135" s="41">
        <v>15000</v>
      </c>
      <c r="E135" s="38"/>
      <c r="F135" s="38"/>
      <c r="G135" s="43">
        <f t="shared" si="12"/>
        <v>0</v>
      </c>
      <c r="H135" s="148" t="s">
        <v>598</v>
      </c>
    </row>
    <row r="136" spans="1:8" s="22" customFormat="1" ht="25.5">
      <c r="A136" s="49" t="s">
        <v>1398</v>
      </c>
      <c r="B136" s="39" t="s">
        <v>841</v>
      </c>
      <c r="C136" s="45" t="s">
        <v>5</v>
      </c>
      <c r="D136" s="41">
        <v>8500</v>
      </c>
      <c r="E136" s="38"/>
      <c r="F136" s="38"/>
      <c r="G136" s="43">
        <f t="shared" si="12"/>
        <v>0</v>
      </c>
      <c r="H136" s="148" t="s">
        <v>410</v>
      </c>
    </row>
    <row r="137" spans="1:8" s="22" customFormat="1" ht="25.5">
      <c r="A137" s="49" t="s">
        <v>1401</v>
      </c>
      <c r="B137" s="39" t="s">
        <v>1833</v>
      </c>
      <c r="C137" s="45" t="s">
        <v>110</v>
      </c>
      <c r="D137" s="41">
        <v>979</v>
      </c>
      <c r="E137" s="42"/>
      <c r="F137" s="42"/>
      <c r="G137" s="43">
        <f t="shared" si="12"/>
        <v>0</v>
      </c>
      <c r="H137" s="148" t="s">
        <v>349</v>
      </c>
    </row>
    <row r="138" spans="1:8" s="22" customFormat="1" ht="25.5">
      <c r="A138" s="49" t="s">
        <v>1687</v>
      </c>
      <c r="B138" s="39" t="s">
        <v>2369</v>
      </c>
      <c r="C138" s="45" t="s">
        <v>110</v>
      </c>
      <c r="D138" s="41">
        <v>251.36</v>
      </c>
      <c r="E138" s="42"/>
      <c r="F138" s="42"/>
      <c r="G138" s="43">
        <f t="shared" si="12"/>
        <v>0</v>
      </c>
      <c r="H138" s="148" t="s">
        <v>349</v>
      </c>
    </row>
    <row r="139" spans="1:8" s="22" customFormat="1">
      <c r="A139" s="49" t="s">
        <v>1688</v>
      </c>
      <c r="B139" s="70" t="s">
        <v>710</v>
      </c>
      <c r="C139" s="62" t="s">
        <v>5</v>
      </c>
      <c r="D139" s="41">
        <v>3200</v>
      </c>
      <c r="E139" s="38"/>
      <c r="F139" s="38"/>
      <c r="G139" s="43">
        <f t="shared" si="12"/>
        <v>0</v>
      </c>
      <c r="H139" s="148" t="s">
        <v>504</v>
      </c>
    </row>
    <row r="140" spans="1:8" s="22" customFormat="1">
      <c r="A140" s="49" t="s">
        <v>1689</v>
      </c>
      <c r="B140" s="39" t="s">
        <v>863</v>
      </c>
      <c r="C140" s="40" t="s">
        <v>5</v>
      </c>
      <c r="D140" s="41">
        <v>700</v>
      </c>
      <c r="E140" s="42"/>
      <c r="F140" s="42"/>
      <c r="G140" s="43">
        <f t="shared" si="12"/>
        <v>0</v>
      </c>
      <c r="H140" s="148" t="s">
        <v>349</v>
      </c>
    </row>
    <row r="141" spans="1:8" s="22" customFormat="1" ht="38.25">
      <c r="A141" s="49" t="s">
        <v>1857</v>
      </c>
      <c r="B141" s="39" t="s">
        <v>2303</v>
      </c>
      <c r="C141" s="40" t="s">
        <v>5</v>
      </c>
      <c r="D141" s="41">
        <v>5500</v>
      </c>
      <c r="E141" s="42"/>
      <c r="F141" s="42"/>
      <c r="G141" s="43">
        <f t="shared" ref="G141" si="13">D141*(E141+F141)</f>
        <v>0</v>
      </c>
      <c r="H141" s="148" t="s">
        <v>2304</v>
      </c>
    </row>
    <row r="142" spans="1:8" s="22" customFormat="1">
      <c r="A142" s="52"/>
      <c r="B142" s="50"/>
      <c r="C142" s="48"/>
      <c r="D142" s="37"/>
      <c r="E142" s="38"/>
      <c r="F142" s="38"/>
      <c r="G142" s="43"/>
      <c r="H142" s="148"/>
    </row>
    <row r="143" spans="1:8" s="22" customFormat="1">
      <c r="A143" s="331" t="s">
        <v>101</v>
      </c>
      <c r="B143" s="229" t="s">
        <v>1187</v>
      </c>
      <c r="C143" s="191"/>
      <c r="D143" s="192"/>
      <c r="E143" s="194">
        <f>SUM(E144,E149,E161,E167,E172,E183,E189)</f>
        <v>0</v>
      </c>
      <c r="F143" s="194">
        <f>SUM(F144,F149,F161,F167,F172,F183,F189)</f>
        <v>0</v>
      </c>
      <c r="G143" s="194">
        <f>SUM(G144,G149,G161,G167,G172,G183,G189)</f>
        <v>0</v>
      </c>
      <c r="H143" s="305" t="s">
        <v>439</v>
      </c>
    </row>
    <row r="144" spans="1:8" s="22" customFormat="1">
      <c r="A144" s="322" t="s">
        <v>102</v>
      </c>
      <c r="B144" s="190" t="s">
        <v>310</v>
      </c>
      <c r="C144" s="191"/>
      <c r="D144" s="192"/>
      <c r="E144" s="193">
        <f>SUMPRODUCT(D145:D148,E145:E148)</f>
        <v>0</v>
      </c>
      <c r="F144" s="193">
        <f>SUMPRODUCT(D145:D148,F145:F148)</f>
        <v>0</v>
      </c>
      <c r="G144" s="194">
        <f>SUM(G145:G148)</f>
        <v>0</v>
      </c>
      <c r="H144" s="305" t="s">
        <v>439</v>
      </c>
    </row>
    <row r="145" spans="1:8" s="22" customFormat="1" ht="25.5">
      <c r="A145" s="58" t="s">
        <v>996</v>
      </c>
      <c r="B145" s="181" t="s">
        <v>1858</v>
      </c>
      <c r="C145" s="58" t="s">
        <v>5</v>
      </c>
      <c r="D145" s="251">
        <v>1245.6100000000001</v>
      </c>
      <c r="E145" s="356"/>
      <c r="F145" s="42"/>
      <c r="G145" s="43">
        <f>D145*(E145+F145)</f>
        <v>0</v>
      </c>
      <c r="H145" s="148" t="s">
        <v>349</v>
      </c>
    </row>
    <row r="146" spans="1:8" s="22" customFormat="1" ht="25.5">
      <c r="A146" s="58" t="s">
        <v>1690</v>
      </c>
      <c r="B146" s="181" t="s">
        <v>1861</v>
      </c>
      <c r="C146" s="36" t="s">
        <v>5</v>
      </c>
      <c r="D146" s="41">
        <v>1026.32</v>
      </c>
      <c r="E146" s="42"/>
      <c r="F146" s="42"/>
      <c r="G146" s="43">
        <f>D146*(E146+F146)</f>
        <v>0</v>
      </c>
      <c r="H146" s="148" t="s">
        <v>349</v>
      </c>
    </row>
    <row r="147" spans="1:8" s="22" customFormat="1" ht="25.5">
      <c r="A147" s="58" t="s">
        <v>1691</v>
      </c>
      <c r="B147" s="181" t="s">
        <v>1860</v>
      </c>
      <c r="C147" s="36" t="s">
        <v>5</v>
      </c>
      <c r="D147" s="41">
        <v>77.77</v>
      </c>
      <c r="E147" s="42"/>
      <c r="F147" s="42"/>
      <c r="G147" s="43">
        <f>D147*(E147+F147)</f>
        <v>0</v>
      </c>
      <c r="H147" s="148" t="s">
        <v>349</v>
      </c>
    </row>
    <row r="148" spans="1:8" s="22" customFormat="1" ht="25.5">
      <c r="A148" s="58" t="s">
        <v>1692</v>
      </c>
      <c r="B148" s="181" t="s">
        <v>1859</v>
      </c>
      <c r="C148" s="36" t="s">
        <v>5</v>
      </c>
      <c r="D148" s="41">
        <v>972.85</v>
      </c>
      <c r="E148" s="42"/>
      <c r="F148" s="42"/>
      <c r="G148" s="43">
        <f>D148*(E148+F148)</f>
        <v>0</v>
      </c>
      <c r="H148" s="148" t="s">
        <v>349</v>
      </c>
    </row>
    <row r="149" spans="1:8" s="22" customFormat="1">
      <c r="A149" s="322" t="s">
        <v>105</v>
      </c>
      <c r="B149" s="190" t="s">
        <v>1191</v>
      </c>
      <c r="C149" s="230"/>
      <c r="D149" s="192"/>
      <c r="E149" s="193">
        <f>SUMPRODUCT(D150:D160,E150:E160)</f>
        <v>0</v>
      </c>
      <c r="F149" s="193">
        <f>SUMPRODUCT(F150:F160,D150:D160)</f>
        <v>0</v>
      </c>
      <c r="G149" s="194">
        <f>SUM(G150:G160)</f>
        <v>0</v>
      </c>
      <c r="H149" s="305" t="s">
        <v>439</v>
      </c>
    </row>
    <row r="150" spans="1:8" s="22" customFormat="1">
      <c r="A150" s="52" t="s">
        <v>997</v>
      </c>
      <c r="B150" s="44" t="s">
        <v>1815</v>
      </c>
      <c r="C150" s="48" t="s">
        <v>5</v>
      </c>
      <c r="D150" s="41">
        <v>590.1</v>
      </c>
      <c r="E150" s="42"/>
      <c r="F150" s="42"/>
      <c r="G150" s="43">
        <f t="shared" ref="G150:G160" si="14">D150*(E150+F150)</f>
        <v>0</v>
      </c>
      <c r="H150" s="148" t="s">
        <v>349</v>
      </c>
    </row>
    <row r="151" spans="1:8" s="22" customFormat="1" ht="25.5">
      <c r="A151" s="52" t="s">
        <v>1693</v>
      </c>
      <c r="B151" s="44" t="s">
        <v>1817</v>
      </c>
      <c r="C151" s="48" t="s">
        <v>5</v>
      </c>
      <c r="D151" s="41">
        <v>415.38000000000005</v>
      </c>
      <c r="E151" s="42"/>
      <c r="F151" s="42"/>
      <c r="G151" s="43">
        <f t="shared" si="14"/>
        <v>0</v>
      </c>
      <c r="H151" s="148" t="s">
        <v>349</v>
      </c>
    </row>
    <row r="152" spans="1:8" s="22" customFormat="1">
      <c r="A152" s="52" t="s">
        <v>1694</v>
      </c>
      <c r="B152" s="47" t="s">
        <v>1820</v>
      </c>
      <c r="C152" s="48" t="s">
        <v>5</v>
      </c>
      <c r="D152" s="37">
        <v>175.17000000000002</v>
      </c>
      <c r="E152" s="38"/>
      <c r="F152" s="38"/>
      <c r="G152" s="43">
        <f t="shared" si="14"/>
        <v>0</v>
      </c>
      <c r="H152" s="148" t="s">
        <v>349</v>
      </c>
    </row>
    <row r="153" spans="1:8" s="22" customFormat="1" ht="25.5">
      <c r="A153" s="52" t="s">
        <v>1695</v>
      </c>
      <c r="B153" s="46" t="s">
        <v>1832</v>
      </c>
      <c r="C153" s="61" t="s">
        <v>5</v>
      </c>
      <c r="D153" s="62">
        <v>446.73</v>
      </c>
      <c r="E153" s="38"/>
      <c r="F153" s="38"/>
      <c r="G153" s="43">
        <f t="shared" si="14"/>
        <v>0</v>
      </c>
      <c r="H153" s="148" t="s">
        <v>349</v>
      </c>
    </row>
    <row r="154" spans="1:8" s="22" customFormat="1" ht="25.5">
      <c r="A154" s="52" t="s">
        <v>1696</v>
      </c>
      <c r="B154" s="46" t="s">
        <v>1808</v>
      </c>
      <c r="C154" s="61" t="s">
        <v>5</v>
      </c>
      <c r="D154" s="62">
        <v>80</v>
      </c>
      <c r="E154" s="38"/>
      <c r="F154" s="38"/>
      <c r="G154" s="43">
        <f t="shared" si="14"/>
        <v>0</v>
      </c>
      <c r="H154" s="148" t="s">
        <v>349</v>
      </c>
    </row>
    <row r="155" spans="1:8" s="22" customFormat="1" ht="25.5">
      <c r="A155" s="52" t="s">
        <v>1697</v>
      </c>
      <c r="B155" s="47" t="s">
        <v>826</v>
      </c>
      <c r="C155" s="40" t="s">
        <v>57</v>
      </c>
      <c r="D155" s="41">
        <v>2</v>
      </c>
      <c r="E155" s="42"/>
      <c r="F155" s="42"/>
      <c r="G155" s="43">
        <f t="shared" si="14"/>
        <v>0</v>
      </c>
      <c r="H155" s="434" t="s">
        <v>349</v>
      </c>
    </row>
    <row r="156" spans="1:8" s="22" customFormat="1" ht="25.5">
      <c r="A156" s="52" t="s">
        <v>1698</v>
      </c>
      <c r="B156" s="47" t="s">
        <v>823</v>
      </c>
      <c r="C156" s="40" t="s">
        <v>9</v>
      </c>
      <c r="D156" s="41">
        <v>20</v>
      </c>
      <c r="E156" s="42"/>
      <c r="F156" s="42"/>
      <c r="G156" s="43">
        <f t="shared" si="14"/>
        <v>0</v>
      </c>
      <c r="H156" s="434" t="s">
        <v>349</v>
      </c>
    </row>
    <row r="157" spans="1:8" s="22" customFormat="1" ht="25.5">
      <c r="A157" s="52" t="s">
        <v>1699</v>
      </c>
      <c r="B157" s="47" t="s">
        <v>1434</v>
      </c>
      <c r="C157" s="40" t="s">
        <v>57</v>
      </c>
      <c r="D157" s="41">
        <v>1</v>
      </c>
      <c r="E157" s="42"/>
      <c r="F157" s="42"/>
      <c r="G157" s="43">
        <f t="shared" si="14"/>
        <v>0</v>
      </c>
      <c r="H157" s="434" t="s">
        <v>349</v>
      </c>
    </row>
    <row r="158" spans="1:8" s="22" customFormat="1" ht="51">
      <c r="A158" s="52" t="s">
        <v>1700</v>
      </c>
      <c r="B158" s="47" t="s">
        <v>824</v>
      </c>
      <c r="C158" s="40" t="s">
        <v>5</v>
      </c>
      <c r="D158" s="41">
        <v>10</v>
      </c>
      <c r="E158" s="42"/>
      <c r="F158" s="42"/>
      <c r="G158" s="43">
        <f t="shared" si="14"/>
        <v>0</v>
      </c>
      <c r="H158" s="434" t="s">
        <v>349</v>
      </c>
    </row>
    <row r="159" spans="1:8" s="22" customFormat="1" ht="25.5">
      <c r="A159" s="52" t="s">
        <v>1701</v>
      </c>
      <c r="B159" s="47" t="s">
        <v>825</v>
      </c>
      <c r="C159" s="40" t="s">
        <v>57</v>
      </c>
      <c r="D159" s="41">
        <v>4</v>
      </c>
      <c r="E159" s="42"/>
      <c r="F159" s="42"/>
      <c r="G159" s="43">
        <f t="shared" si="14"/>
        <v>0</v>
      </c>
      <c r="H159" s="148" t="s">
        <v>349</v>
      </c>
    </row>
    <row r="160" spans="1:8" s="22" customFormat="1">
      <c r="A160" s="52" t="s">
        <v>1813</v>
      </c>
      <c r="B160" s="47" t="s">
        <v>1384</v>
      </c>
      <c r="C160" s="40" t="s">
        <v>6</v>
      </c>
      <c r="D160" s="41">
        <v>65</v>
      </c>
      <c r="E160" s="42"/>
      <c r="F160" s="42"/>
      <c r="G160" s="43">
        <f t="shared" si="14"/>
        <v>0</v>
      </c>
      <c r="H160" s="148" t="s">
        <v>349</v>
      </c>
    </row>
    <row r="161" spans="1:8" s="22" customFormat="1">
      <c r="A161" s="322" t="s">
        <v>106</v>
      </c>
      <c r="B161" s="190" t="s">
        <v>549</v>
      </c>
      <c r="C161" s="191"/>
      <c r="D161" s="192"/>
      <c r="E161" s="193">
        <f>SUMPRODUCT(D162:D166,E162:E166)</f>
        <v>0</v>
      </c>
      <c r="F161" s="193">
        <f>SUMPRODUCT(D162:D166,F162:F166)</f>
        <v>0</v>
      </c>
      <c r="G161" s="194">
        <f>SUM(G162:G166)</f>
        <v>0</v>
      </c>
      <c r="H161" s="305" t="s">
        <v>439</v>
      </c>
    </row>
    <row r="162" spans="1:8" s="22" customFormat="1" ht="12" customHeight="1">
      <c r="A162" s="58" t="s">
        <v>998</v>
      </c>
      <c r="B162" s="35" t="s">
        <v>1809</v>
      </c>
      <c r="C162" s="36" t="s">
        <v>5</v>
      </c>
      <c r="D162" s="37">
        <v>99</v>
      </c>
      <c r="E162" s="38"/>
      <c r="F162" s="42"/>
      <c r="G162" s="43">
        <f t="shared" ref="G162:G166" si="15">D162*(E162+F162)</f>
        <v>0</v>
      </c>
      <c r="H162" s="148" t="s">
        <v>349</v>
      </c>
    </row>
    <row r="163" spans="1:8" s="22" customFormat="1">
      <c r="A163" s="58" t="s">
        <v>1702</v>
      </c>
      <c r="B163" s="47" t="s">
        <v>47</v>
      </c>
      <c r="C163" s="48" t="s">
        <v>5</v>
      </c>
      <c r="D163" s="37">
        <v>13</v>
      </c>
      <c r="E163" s="38"/>
      <c r="F163" s="42"/>
      <c r="G163" s="43">
        <f t="shared" si="15"/>
        <v>0</v>
      </c>
      <c r="H163" s="148" t="s">
        <v>349</v>
      </c>
    </row>
    <row r="164" spans="1:8" s="22" customFormat="1">
      <c r="A164" s="58" t="s">
        <v>1703</v>
      </c>
      <c r="B164" s="35" t="s">
        <v>49</v>
      </c>
      <c r="C164" s="36" t="s">
        <v>57</v>
      </c>
      <c r="D164" s="37">
        <v>1</v>
      </c>
      <c r="E164" s="38"/>
      <c r="F164" s="38"/>
      <c r="G164" s="43">
        <f t="shared" si="15"/>
        <v>0</v>
      </c>
      <c r="H164" s="148" t="s">
        <v>349</v>
      </c>
    </row>
    <row r="165" spans="1:8" s="22" customFormat="1" ht="25.5">
      <c r="A165" s="58" t="s">
        <v>1704</v>
      </c>
      <c r="B165" s="35" t="s">
        <v>550</v>
      </c>
      <c r="C165" s="36" t="s">
        <v>5</v>
      </c>
      <c r="D165" s="37">
        <v>99</v>
      </c>
      <c r="E165" s="38"/>
      <c r="F165" s="42"/>
      <c r="G165" s="43">
        <f t="shared" si="15"/>
        <v>0</v>
      </c>
      <c r="H165" s="148" t="s">
        <v>349</v>
      </c>
    </row>
    <row r="166" spans="1:8" s="22" customFormat="1">
      <c r="A166" s="58" t="s">
        <v>1705</v>
      </c>
      <c r="B166" s="35" t="s">
        <v>720</v>
      </c>
      <c r="C166" s="36" t="s">
        <v>37</v>
      </c>
      <c r="D166" s="37">
        <v>1</v>
      </c>
      <c r="E166" s="38"/>
      <c r="F166" s="42"/>
      <c r="G166" s="43">
        <f t="shared" si="15"/>
        <v>0</v>
      </c>
      <c r="H166" s="148" t="s">
        <v>349</v>
      </c>
    </row>
    <row r="167" spans="1:8" s="22" customFormat="1">
      <c r="A167" s="322" t="s">
        <v>1379</v>
      </c>
      <c r="B167" s="190" t="s">
        <v>1192</v>
      </c>
      <c r="C167" s="191"/>
      <c r="D167" s="192"/>
      <c r="E167" s="193">
        <f>SUMPRODUCT(D168:D171,E168:E171)</f>
        <v>0</v>
      </c>
      <c r="F167" s="193">
        <f>SUMPRODUCT(D168:D171,F168:F171)</f>
        <v>0</v>
      </c>
      <c r="G167" s="194">
        <f>SUM(G168:G171)</f>
        <v>0</v>
      </c>
      <c r="H167" s="305" t="s">
        <v>439</v>
      </c>
    </row>
    <row r="168" spans="1:8" s="22" customFormat="1">
      <c r="A168" s="58" t="s">
        <v>1380</v>
      </c>
      <c r="B168" s="35" t="s">
        <v>46</v>
      </c>
      <c r="C168" s="36" t="s">
        <v>5</v>
      </c>
      <c r="D168" s="37">
        <v>49.5</v>
      </c>
      <c r="E168" s="38"/>
      <c r="F168" s="42"/>
      <c r="G168" s="43">
        <f>D168*(E168+F168)</f>
        <v>0</v>
      </c>
      <c r="H168" s="148" t="s">
        <v>349</v>
      </c>
    </row>
    <row r="169" spans="1:8" s="22" customFormat="1">
      <c r="A169" s="58" t="s">
        <v>1706</v>
      </c>
      <c r="B169" s="47" t="s">
        <v>47</v>
      </c>
      <c r="C169" s="48" t="s">
        <v>5</v>
      </c>
      <c r="D169" s="37">
        <v>21</v>
      </c>
      <c r="E169" s="38"/>
      <c r="F169" s="42"/>
      <c r="G169" s="43">
        <f>D169*(E169+F169)</f>
        <v>0</v>
      </c>
      <c r="H169" s="148" t="s">
        <v>349</v>
      </c>
    </row>
    <row r="170" spans="1:8" s="22" customFormat="1">
      <c r="A170" s="58" t="s">
        <v>1707</v>
      </c>
      <c r="B170" s="35" t="s">
        <v>40</v>
      </c>
      <c r="C170" s="36" t="s">
        <v>57</v>
      </c>
      <c r="D170" s="37">
        <v>1</v>
      </c>
      <c r="E170" s="38"/>
      <c r="F170" s="38"/>
      <c r="G170" s="43">
        <f>D170*(E170+F170)</f>
        <v>0</v>
      </c>
      <c r="H170" s="148" t="s">
        <v>349</v>
      </c>
    </row>
    <row r="171" spans="1:8" s="22" customFormat="1" ht="25.5">
      <c r="A171" s="58" t="s">
        <v>1708</v>
      </c>
      <c r="B171" s="35" t="s">
        <v>48</v>
      </c>
      <c r="C171" s="36" t="s">
        <v>5</v>
      </c>
      <c r="D171" s="37">
        <v>49.5</v>
      </c>
      <c r="E171" s="38"/>
      <c r="F171" s="42"/>
      <c r="G171" s="43">
        <f>D171*(E171+F171)</f>
        <v>0</v>
      </c>
      <c r="H171" s="148" t="s">
        <v>349</v>
      </c>
    </row>
    <row r="172" spans="1:8" s="22" customFormat="1">
      <c r="A172" s="322" t="s">
        <v>1448</v>
      </c>
      <c r="B172" s="190" t="s">
        <v>1190</v>
      </c>
      <c r="C172" s="230"/>
      <c r="D172" s="192"/>
      <c r="E172" s="193">
        <f>SUMPRODUCT(D173:D182,E173:E182)</f>
        <v>0</v>
      </c>
      <c r="F172" s="193">
        <f>SUMPRODUCT(D173:D182,F173:F182)</f>
        <v>0</v>
      </c>
      <c r="G172" s="194">
        <f>SUM(G173:G182)</f>
        <v>0</v>
      </c>
      <c r="H172" s="305" t="s">
        <v>439</v>
      </c>
    </row>
    <row r="173" spans="1:8" s="22" customFormat="1">
      <c r="A173" s="58" t="s">
        <v>1449</v>
      </c>
      <c r="B173" s="44" t="s">
        <v>1816</v>
      </c>
      <c r="C173" s="36" t="s">
        <v>5</v>
      </c>
      <c r="D173" s="41">
        <v>100.506</v>
      </c>
      <c r="E173" s="42"/>
      <c r="F173" s="42"/>
      <c r="G173" s="43">
        <f t="shared" ref="G173:G182" si="16">D173*(E173+F173)</f>
        <v>0</v>
      </c>
      <c r="H173" s="148" t="s">
        <v>349</v>
      </c>
    </row>
    <row r="174" spans="1:8" s="22" customFormat="1">
      <c r="A174" s="58" t="s">
        <v>1450</v>
      </c>
      <c r="B174" s="35" t="s">
        <v>716</v>
      </c>
      <c r="C174" s="36" t="s">
        <v>5</v>
      </c>
      <c r="D174" s="37">
        <v>103.45</v>
      </c>
      <c r="E174" s="38"/>
      <c r="F174" s="38"/>
      <c r="G174" s="43">
        <f t="shared" si="16"/>
        <v>0</v>
      </c>
      <c r="H174" s="148" t="s">
        <v>349</v>
      </c>
    </row>
    <row r="175" spans="1:8" s="22" customFormat="1">
      <c r="A175" s="58" t="s">
        <v>1451</v>
      </c>
      <c r="B175" s="35" t="s">
        <v>717</v>
      </c>
      <c r="C175" s="36" t="s">
        <v>5</v>
      </c>
      <c r="D175" s="37">
        <v>56</v>
      </c>
      <c r="E175" s="38"/>
      <c r="F175" s="38"/>
      <c r="G175" s="43">
        <f t="shared" si="16"/>
        <v>0</v>
      </c>
      <c r="H175" s="148" t="s">
        <v>349</v>
      </c>
    </row>
    <row r="176" spans="1:8" s="22" customFormat="1">
      <c r="A176" s="58" t="s">
        <v>1452</v>
      </c>
      <c r="B176" s="35" t="s">
        <v>36</v>
      </c>
      <c r="C176" s="36" t="s">
        <v>5</v>
      </c>
      <c r="D176" s="37">
        <v>48.15</v>
      </c>
      <c r="E176" s="42"/>
      <c r="F176" s="42"/>
      <c r="G176" s="43">
        <f t="shared" si="16"/>
        <v>0</v>
      </c>
      <c r="H176" s="148" t="s">
        <v>349</v>
      </c>
    </row>
    <row r="177" spans="1:8" s="22" customFormat="1">
      <c r="A177" s="58" t="s">
        <v>1591</v>
      </c>
      <c r="B177" s="35" t="s">
        <v>38</v>
      </c>
      <c r="C177" s="48" t="s">
        <v>57</v>
      </c>
      <c r="D177" s="37">
        <v>1</v>
      </c>
      <c r="E177" s="42"/>
      <c r="F177" s="42"/>
      <c r="G177" s="43">
        <f t="shared" si="16"/>
        <v>0</v>
      </c>
      <c r="H177" s="148" t="s">
        <v>349</v>
      </c>
    </row>
    <row r="178" spans="1:8" s="22" customFormat="1">
      <c r="A178" s="58" t="s">
        <v>1592</v>
      </c>
      <c r="B178" s="35" t="s">
        <v>39</v>
      </c>
      <c r="C178" s="48" t="s">
        <v>57</v>
      </c>
      <c r="D178" s="37">
        <v>1</v>
      </c>
      <c r="E178" s="38"/>
      <c r="F178" s="38"/>
      <c r="G178" s="43">
        <f t="shared" si="16"/>
        <v>0</v>
      </c>
      <c r="H178" s="148" t="s">
        <v>349</v>
      </c>
    </row>
    <row r="179" spans="1:8" s="22" customFormat="1">
      <c r="A179" s="58" t="s">
        <v>1593</v>
      </c>
      <c r="B179" s="35" t="s">
        <v>1811</v>
      </c>
      <c r="C179" s="36" t="s">
        <v>5</v>
      </c>
      <c r="D179" s="37">
        <v>22.35</v>
      </c>
      <c r="E179" s="38"/>
      <c r="F179" s="42"/>
      <c r="G179" s="43">
        <f t="shared" si="16"/>
        <v>0</v>
      </c>
      <c r="H179" s="148" t="s">
        <v>349</v>
      </c>
    </row>
    <row r="180" spans="1:8" s="22" customFormat="1">
      <c r="A180" s="58" t="s">
        <v>1594</v>
      </c>
      <c r="B180" s="35" t="s">
        <v>40</v>
      </c>
      <c r="C180" s="48" t="s">
        <v>57</v>
      </c>
      <c r="D180" s="37">
        <v>1</v>
      </c>
      <c r="E180" s="38"/>
      <c r="F180" s="38"/>
      <c r="G180" s="43">
        <f t="shared" si="16"/>
        <v>0</v>
      </c>
      <c r="H180" s="148" t="s">
        <v>349</v>
      </c>
    </row>
    <row r="181" spans="1:8" s="22" customFormat="1">
      <c r="A181" s="58" t="s">
        <v>1709</v>
      </c>
      <c r="B181" s="35" t="s">
        <v>41</v>
      </c>
      <c r="C181" s="36" t="s">
        <v>5</v>
      </c>
      <c r="D181" s="37">
        <v>48.15</v>
      </c>
      <c r="E181" s="38"/>
      <c r="F181" s="42"/>
      <c r="G181" s="43">
        <f t="shared" si="16"/>
        <v>0</v>
      </c>
      <c r="H181" s="148" t="s">
        <v>349</v>
      </c>
    </row>
    <row r="182" spans="1:8" s="22" customFormat="1">
      <c r="A182" s="58" t="s">
        <v>1812</v>
      </c>
      <c r="B182" s="35" t="s">
        <v>42</v>
      </c>
      <c r="C182" s="36" t="s">
        <v>9</v>
      </c>
      <c r="D182" s="37">
        <v>54.45</v>
      </c>
      <c r="E182" s="38"/>
      <c r="F182" s="42"/>
      <c r="G182" s="43">
        <f t="shared" si="16"/>
        <v>0</v>
      </c>
      <c r="H182" s="148" t="s">
        <v>349</v>
      </c>
    </row>
    <row r="183" spans="1:8" s="22" customFormat="1">
      <c r="A183" s="322" t="s">
        <v>1710</v>
      </c>
      <c r="B183" s="190" t="s">
        <v>1189</v>
      </c>
      <c r="C183" s="191"/>
      <c r="D183" s="192"/>
      <c r="E183" s="193">
        <f>SUMPRODUCT(D184:D188,E184:E188)</f>
        <v>0</v>
      </c>
      <c r="F183" s="193">
        <f>SUMPRODUCT(D184:D188,F184:F188)</f>
        <v>0</v>
      </c>
      <c r="G183" s="194">
        <f>SUM(G184:G188)</f>
        <v>0</v>
      </c>
      <c r="H183" s="305" t="s">
        <v>439</v>
      </c>
    </row>
    <row r="184" spans="1:8" s="22" customFormat="1">
      <c r="A184" s="58" t="s">
        <v>1633</v>
      </c>
      <c r="B184" s="35" t="s">
        <v>1809</v>
      </c>
      <c r="C184" s="36" t="s">
        <v>5</v>
      </c>
      <c r="D184" s="37">
        <v>114.96</v>
      </c>
      <c r="E184" s="38"/>
      <c r="F184" s="42"/>
      <c r="G184" s="43">
        <f t="shared" ref="G184:G188" si="17">D184*(E184+F184)</f>
        <v>0</v>
      </c>
      <c r="H184" s="148" t="s">
        <v>349</v>
      </c>
    </row>
    <row r="185" spans="1:8" s="22" customFormat="1">
      <c r="A185" s="58" t="s">
        <v>1711</v>
      </c>
      <c r="B185" s="47" t="s">
        <v>47</v>
      </c>
      <c r="C185" s="48" t="s">
        <v>5</v>
      </c>
      <c r="D185" s="37">
        <v>32</v>
      </c>
      <c r="E185" s="38"/>
      <c r="F185" s="42"/>
      <c r="G185" s="43">
        <f t="shared" si="17"/>
        <v>0</v>
      </c>
      <c r="H185" s="148" t="s">
        <v>349</v>
      </c>
    </row>
    <row r="186" spans="1:8" s="22" customFormat="1">
      <c r="A186" s="58" t="s">
        <v>1712</v>
      </c>
      <c r="B186" s="35" t="s">
        <v>40</v>
      </c>
      <c r="C186" s="36" t="s">
        <v>57</v>
      </c>
      <c r="D186" s="37">
        <v>1</v>
      </c>
      <c r="E186" s="38"/>
      <c r="F186" s="38"/>
      <c r="G186" s="43">
        <f t="shared" si="17"/>
        <v>0</v>
      </c>
      <c r="H186" s="148" t="s">
        <v>349</v>
      </c>
    </row>
    <row r="187" spans="1:8" s="22" customFormat="1" ht="25.5">
      <c r="A187" s="58" t="s">
        <v>1713</v>
      </c>
      <c r="B187" s="35" t="s">
        <v>48</v>
      </c>
      <c r="C187" s="36" t="s">
        <v>5</v>
      </c>
      <c r="D187" s="37">
        <v>114.96</v>
      </c>
      <c r="E187" s="38"/>
      <c r="F187" s="42"/>
      <c r="G187" s="43">
        <f t="shared" si="17"/>
        <v>0</v>
      </c>
      <c r="H187" s="148" t="s">
        <v>349</v>
      </c>
    </row>
    <row r="188" spans="1:8" s="22" customFormat="1" ht="25.5">
      <c r="A188" s="58" t="s">
        <v>1714</v>
      </c>
      <c r="B188" s="35" t="s">
        <v>718</v>
      </c>
      <c r="C188" s="36" t="s">
        <v>37</v>
      </c>
      <c r="D188" s="37">
        <v>1</v>
      </c>
      <c r="E188" s="38"/>
      <c r="F188" s="42"/>
      <c r="G188" s="43">
        <f t="shared" si="17"/>
        <v>0</v>
      </c>
      <c r="H188" s="148" t="s">
        <v>349</v>
      </c>
    </row>
    <row r="189" spans="1:8" s="22" customFormat="1">
      <c r="A189" s="322" t="s">
        <v>1715</v>
      </c>
      <c r="B189" s="190" t="s">
        <v>1238</v>
      </c>
      <c r="C189" s="230"/>
      <c r="D189" s="192"/>
      <c r="E189" s="193">
        <f>SUMPRODUCT(D190:D203,E190:E203)</f>
        <v>0</v>
      </c>
      <c r="F189" s="193">
        <f>SUMPRODUCT(D190:D203,F190:F203)</f>
        <v>0</v>
      </c>
      <c r="G189" s="194">
        <f>SUM(G190:G203)</f>
        <v>0</v>
      </c>
      <c r="H189" s="305" t="s">
        <v>439</v>
      </c>
    </row>
    <row r="190" spans="1:8" s="22" customFormat="1" ht="25.5">
      <c r="A190" s="58" t="s">
        <v>1716</v>
      </c>
      <c r="B190" s="44" t="s">
        <v>1818</v>
      </c>
      <c r="C190" s="36" t="s">
        <v>5</v>
      </c>
      <c r="D190" s="41">
        <v>12.820500000000001</v>
      </c>
      <c r="E190" s="42"/>
      <c r="F190" s="42"/>
      <c r="G190" s="43">
        <f t="shared" ref="G190:G203" si="18">D190*(E190+F190)</f>
        <v>0</v>
      </c>
      <c r="H190" s="148" t="s">
        <v>349</v>
      </c>
    </row>
    <row r="191" spans="1:8" s="22" customFormat="1">
      <c r="A191" s="58" t="s">
        <v>1717</v>
      </c>
      <c r="B191" s="35" t="s">
        <v>1810</v>
      </c>
      <c r="C191" s="36" t="s">
        <v>5</v>
      </c>
      <c r="D191" s="37">
        <v>22</v>
      </c>
      <c r="E191" s="38"/>
      <c r="F191" s="42"/>
      <c r="G191" s="43">
        <f t="shared" si="18"/>
        <v>0</v>
      </c>
      <c r="H191" s="148" t="s">
        <v>349</v>
      </c>
    </row>
    <row r="192" spans="1:8" s="22" customFormat="1">
      <c r="A192" s="58" t="s">
        <v>1718</v>
      </c>
      <c r="B192" s="35" t="s">
        <v>43</v>
      </c>
      <c r="C192" s="36" t="s">
        <v>9</v>
      </c>
      <c r="D192" s="37">
        <v>8.3999999999999986</v>
      </c>
      <c r="E192" s="38"/>
      <c r="F192" s="42"/>
      <c r="G192" s="43">
        <f t="shared" si="18"/>
        <v>0</v>
      </c>
      <c r="H192" s="148" t="s">
        <v>349</v>
      </c>
    </row>
    <row r="193" spans="1:8" s="22" customFormat="1">
      <c r="A193" s="58" t="s">
        <v>1719</v>
      </c>
      <c r="B193" s="35" t="s">
        <v>40</v>
      </c>
      <c r="C193" s="48" t="s">
        <v>57</v>
      </c>
      <c r="D193" s="37">
        <v>1</v>
      </c>
      <c r="E193" s="38"/>
      <c r="F193" s="42"/>
      <c r="G193" s="43">
        <f t="shared" si="18"/>
        <v>0</v>
      </c>
      <c r="H193" s="148" t="s">
        <v>349</v>
      </c>
    </row>
    <row r="194" spans="1:8" s="22" customFormat="1">
      <c r="A194" s="58" t="s">
        <v>1720</v>
      </c>
      <c r="B194" s="35" t="s">
        <v>41</v>
      </c>
      <c r="C194" s="36" t="s">
        <v>5</v>
      </c>
      <c r="D194" s="37">
        <v>22</v>
      </c>
      <c r="E194" s="38"/>
      <c r="F194" s="42"/>
      <c r="G194" s="43">
        <f t="shared" si="18"/>
        <v>0</v>
      </c>
      <c r="H194" s="148" t="s">
        <v>349</v>
      </c>
    </row>
    <row r="195" spans="1:8" s="22" customFormat="1">
      <c r="A195" s="58" t="s">
        <v>1721</v>
      </c>
      <c r="B195" s="35" t="s">
        <v>42</v>
      </c>
      <c r="C195" s="36" t="s">
        <v>9</v>
      </c>
      <c r="D195" s="37">
        <v>12.26</v>
      </c>
      <c r="E195" s="38"/>
      <c r="F195" s="42"/>
      <c r="G195" s="43">
        <f t="shared" si="18"/>
        <v>0</v>
      </c>
      <c r="H195" s="148" t="s">
        <v>349</v>
      </c>
    </row>
    <row r="196" spans="1:8" s="22" customFormat="1" ht="25.5">
      <c r="A196" s="58" t="s">
        <v>1722</v>
      </c>
      <c r="B196" s="35" t="s">
        <v>44</v>
      </c>
      <c r="C196" s="36" t="s">
        <v>5</v>
      </c>
      <c r="D196" s="37">
        <v>11.72</v>
      </c>
      <c r="E196" s="38"/>
      <c r="F196" s="42"/>
      <c r="G196" s="43">
        <f t="shared" si="18"/>
        <v>0</v>
      </c>
      <c r="H196" s="148" t="s">
        <v>349</v>
      </c>
    </row>
    <row r="197" spans="1:8" s="22" customFormat="1">
      <c r="A197" s="58" t="s">
        <v>1723</v>
      </c>
      <c r="B197" s="35" t="s">
        <v>719</v>
      </c>
      <c r="C197" s="48" t="s">
        <v>57</v>
      </c>
      <c r="D197" s="37">
        <v>1</v>
      </c>
      <c r="E197" s="38"/>
      <c r="F197" s="42"/>
      <c r="G197" s="43">
        <f t="shared" si="18"/>
        <v>0</v>
      </c>
      <c r="H197" s="148" t="s">
        <v>349</v>
      </c>
    </row>
    <row r="198" spans="1:8" s="22" customFormat="1">
      <c r="A198" s="58" t="s">
        <v>1724</v>
      </c>
      <c r="B198" s="35" t="s">
        <v>45</v>
      </c>
      <c r="C198" s="36" t="s">
        <v>9</v>
      </c>
      <c r="D198" s="37">
        <v>7.57</v>
      </c>
      <c r="E198" s="38"/>
      <c r="F198" s="42"/>
      <c r="G198" s="43">
        <f t="shared" si="18"/>
        <v>0</v>
      </c>
      <c r="H198" s="148" t="s">
        <v>349</v>
      </c>
    </row>
    <row r="199" spans="1:8" s="22" customFormat="1">
      <c r="A199" s="58" t="s">
        <v>1725</v>
      </c>
      <c r="B199" s="47" t="s">
        <v>746</v>
      </c>
      <c r="C199" s="48" t="s">
        <v>5</v>
      </c>
      <c r="D199" s="37">
        <v>13.667</v>
      </c>
      <c r="E199" s="38"/>
      <c r="F199" s="42"/>
      <c r="G199" s="43">
        <f t="shared" si="18"/>
        <v>0</v>
      </c>
      <c r="H199" s="434" t="s">
        <v>507</v>
      </c>
    </row>
    <row r="200" spans="1:8" s="22" customFormat="1">
      <c r="A200" s="58" t="s">
        <v>1726</v>
      </c>
      <c r="B200" s="47" t="s">
        <v>747</v>
      </c>
      <c r="C200" s="48" t="s">
        <v>5</v>
      </c>
      <c r="D200" s="37">
        <v>14.246</v>
      </c>
      <c r="E200" s="38"/>
      <c r="F200" s="42"/>
      <c r="G200" s="43">
        <f t="shared" si="18"/>
        <v>0</v>
      </c>
      <c r="H200" s="434" t="s">
        <v>511</v>
      </c>
    </row>
    <row r="201" spans="1:8" s="22" customFormat="1">
      <c r="A201" s="58" t="s">
        <v>1727</v>
      </c>
      <c r="B201" s="47" t="s">
        <v>748</v>
      </c>
      <c r="C201" s="48" t="s">
        <v>5</v>
      </c>
      <c r="D201" s="37">
        <v>14.246</v>
      </c>
      <c r="E201" s="38"/>
      <c r="F201" s="42"/>
      <c r="G201" s="43">
        <f t="shared" si="18"/>
        <v>0</v>
      </c>
      <c r="H201" s="434" t="s">
        <v>432</v>
      </c>
    </row>
    <row r="202" spans="1:8" s="22" customFormat="1">
      <c r="A202" s="58" t="s">
        <v>1728</v>
      </c>
      <c r="B202" s="35" t="s">
        <v>50</v>
      </c>
      <c r="C202" s="36" t="s">
        <v>5</v>
      </c>
      <c r="D202" s="37">
        <v>12.21</v>
      </c>
      <c r="E202" s="38"/>
      <c r="F202" s="42"/>
      <c r="G202" s="43">
        <f t="shared" si="18"/>
        <v>0</v>
      </c>
      <c r="H202" s="148" t="s">
        <v>349</v>
      </c>
    </row>
    <row r="203" spans="1:8" s="22" customFormat="1">
      <c r="A203" s="58" t="s">
        <v>1814</v>
      </c>
      <c r="B203" s="35" t="s">
        <v>1819</v>
      </c>
      <c r="C203" s="36" t="s">
        <v>5</v>
      </c>
      <c r="D203" s="37">
        <v>23.93</v>
      </c>
      <c r="E203" s="38"/>
      <c r="F203" s="42"/>
      <c r="G203" s="43">
        <f t="shared" si="18"/>
        <v>0</v>
      </c>
      <c r="H203" s="148" t="s">
        <v>349</v>
      </c>
    </row>
    <row r="204" spans="1:8" s="22" customFormat="1">
      <c r="A204" s="52"/>
      <c r="B204" s="39"/>
      <c r="C204" s="45"/>
      <c r="D204" s="41"/>
      <c r="E204" s="38"/>
      <c r="F204" s="38"/>
      <c r="G204" s="43"/>
      <c r="H204" s="148"/>
    </row>
    <row r="205" spans="1:8" s="22" customFormat="1">
      <c r="A205" s="325" t="s">
        <v>103</v>
      </c>
      <c r="B205" s="214" t="s">
        <v>35</v>
      </c>
      <c r="C205" s="215"/>
      <c r="D205" s="203"/>
      <c r="E205" s="204">
        <f>SUM(E206,E209,E214,E222,E237,E243,E251,E257,E260,E264)</f>
        <v>0</v>
      </c>
      <c r="F205" s="204">
        <f>SUM(F206,F209,F214,F222,F237,F243,F251,F257,F260,F264)</f>
        <v>0</v>
      </c>
      <c r="G205" s="204">
        <f>SUM(G206,G209,G214,G222,G237,G243,G251,G257,G260,G264)</f>
        <v>0</v>
      </c>
      <c r="H205" s="307" t="s">
        <v>439</v>
      </c>
    </row>
    <row r="206" spans="1:8" s="22" customFormat="1">
      <c r="A206" s="325" t="s">
        <v>104</v>
      </c>
      <c r="B206" s="214" t="s">
        <v>1183</v>
      </c>
      <c r="C206" s="215"/>
      <c r="D206" s="203"/>
      <c r="E206" s="204">
        <f>SUMPRODUCT(D207:D208,E207:E208)</f>
        <v>0</v>
      </c>
      <c r="F206" s="204">
        <f>SUMPRODUCT(D207:D208,F207:F208)</f>
        <v>0</v>
      </c>
      <c r="G206" s="205">
        <f>SUM(G207:G208)</f>
        <v>0</v>
      </c>
      <c r="H206" s="307" t="s">
        <v>439</v>
      </c>
    </row>
    <row r="207" spans="1:8" s="22" customFormat="1">
      <c r="A207" s="49" t="s">
        <v>275</v>
      </c>
      <c r="B207" s="77" t="s">
        <v>1853</v>
      </c>
      <c r="C207" s="51" t="s">
        <v>57</v>
      </c>
      <c r="D207" s="54">
        <v>2</v>
      </c>
      <c r="E207" s="42"/>
      <c r="F207" s="42"/>
      <c r="G207" s="43">
        <f>D207*(E207+F207)</f>
        <v>0</v>
      </c>
      <c r="H207" s="148" t="s">
        <v>349</v>
      </c>
    </row>
    <row r="208" spans="1:8" s="22" customFormat="1">
      <c r="A208" s="49" t="s">
        <v>276</v>
      </c>
      <c r="B208" s="77" t="s">
        <v>1185</v>
      </c>
      <c r="C208" s="51" t="s">
        <v>57</v>
      </c>
      <c r="D208" s="54">
        <v>8</v>
      </c>
      <c r="E208" s="42"/>
      <c r="F208" s="42"/>
      <c r="G208" s="83">
        <f>D208*(E208+F208)</f>
        <v>0</v>
      </c>
      <c r="H208" s="148" t="s">
        <v>349</v>
      </c>
    </row>
    <row r="209" spans="1:8" s="22" customFormat="1">
      <c r="A209" s="326" t="s">
        <v>277</v>
      </c>
      <c r="B209" s="216" t="s">
        <v>729</v>
      </c>
      <c r="C209" s="217"/>
      <c r="D209" s="218"/>
      <c r="E209" s="204">
        <f>SUMPRODUCT(D210:D213,E210:E213)</f>
        <v>0</v>
      </c>
      <c r="F209" s="204">
        <f>SUMPRODUCT(D210:D213,F210:F213)</f>
        <v>0</v>
      </c>
      <c r="G209" s="205">
        <f>SUM(G210:G213)</f>
        <v>0</v>
      </c>
      <c r="H209" s="307" t="s">
        <v>439</v>
      </c>
    </row>
    <row r="210" spans="1:8" s="22" customFormat="1">
      <c r="A210" s="58" t="s">
        <v>1193</v>
      </c>
      <c r="B210" s="47" t="s">
        <v>712</v>
      </c>
      <c r="C210" s="48" t="s">
        <v>110</v>
      </c>
      <c r="D210" s="37">
        <v>372.988</v>
      </c>
      <c r="E210" s="38"/>
      <c r="F210" s="38"/>
      <c r="G210" s="43">
        <f>D210*(E210+F210)</f>
        <v>0</v>
      </c>
      <c r="H210" s="148" t="s">
        <v>349</v>
      </c>
    </row>
    <row r="211" spans="1:8" s="22" customFormat="1">
      <c r="A211" s="58" t="s">
        <v>1194</v>
      </c>
      <c r="B211" s="47" t="s">
        <v>711</v>
      </c>
      <c r="C211" s="48" t="s">
        <v>110</v>
      </c>
      <c r="D211" s="37">
        <v>64.020000000000039</v>
      </c>
      <c r="E211" s="38"/>
      <c r="F211" s="38"/>
      <c r="G211" s="43">
        <f>D211*(E211+F211)</f>
        <v>0</v>
      </c>
      <c r="H211" s="148" t="s">
        <v>349</v>
      </c>
    </row>
    <row r="212" spans="1:8" s="22" customFormat="1">
      <c r="A212" s="58" t="s">
        <v>1195</v>
      </c>
      <c r="B212" s="35" t="s">
        <v>713</v>
      </c>
      <c r="C212" s="36" t="s">
        <v>110</v>
      </c>
      <c r="D212" s="37">
        <v>63.800000000000004</v>
      </c>
      <c r="E212" s="38"/>
      <c r="F212" s="38"/>
      <c r="G212" s="43">
        <f>D212*(E212+F212)</f>
        <v>0</v>
      </c>
      <c r="H212" s="148" t="s">
        <v>349</v>
      </c>
    </row>
    <row r="213" spans="1:8" s="22" customFormat="1">
      <c r="A213" s="58" t="s">
        <v>1196</v>
      </c>
      <c r="B213" s="47" t="s">
        <v>2316</v>
      </c>
      <c r="C213" s="48" t="s">
        <v>110</v>
      </c>
      <c r="D213" s="37">
        <v>15</v>
      </c>
      <c r="E213" s="38"/>
      <c r="F213" s="38"/>
      <c r="G213" s="43">
        <f>D213*(E213+F213)</f>
        <v>0</v>
      </c>
      <c r="H213" s="148" t="s">
        <v>349</v>
      </c>
    </row>
    <row r="214" spans="1:8" s="22" customFormat="1">
      <c r="A214" s="327" t="s">
        <v>278</v>
      </c>
      <c r="B214" s="216" t="s">
        <v>1174</v>
      </c>
      <c r="C214" s="216"/>
      <c r="D214" s="216"/>
      <c r="E214" s="204">
        <f>SUMPRODUCT(D215:D221,E215:E221)</f>
        <v>0</v>
      </c>
      <c r="F214" s="204">
        <f>SUMPRODUCT(D215:D221,F215:F221)</f>
        <v>0</v>
      </c>
      <c r="G214" s="205">
        <f>SUM(G215:G221)</f>
        <v>0</v>
      </c>
      <c r="H214" s="307" t="s">
        <v>439</v>
      </c>
    </row>
    <row r="215" spans="1:8" s="22" customFormat="1">
      <c r="A215" s="58" t="s">
        <v>279</v>
      </c>
      <c r="B215" s="35" t="s">
        <v>744</v>
      </c>
      <c r="C215" s="36" t="s">
        <v>121</v>
      </c>
      <c r="D215" s="37">
        <v>250</v>
      </c>
      <c r="E215" s="38"/>
      <c r="F215" s="38"/>
      <c r="G215" s="43">
        <f t="shared" ref="G215:G221" si="19">D215*(E215+F215)</f>
        <v>0</v>
      </c>
      <c r="H215" s="148" t="s">
        <v>595</v>
      </c>
    </row>
    <row r="216" spans="1:8" s="22" customFormat="1" ht="38.25">
      <c r="A216" s="58" t="s">
        <v>280</v>
      </c>
      <c r="B216" s="35" t="s">
        <v>909</v>
      </c>
      <c r="C216" s="36" t="s">
        <v>5</v>
      </c>
      <c r="D216" s="37">
        <v>18</v>
      </c>
      <c r="E216" s="42"/>
      <c r="F216" s="38"/>
      <c r="G216" s="43">
        <f t="shared" si="19"/>
        <v>0</v>
      </c>
      <c r="H216" s="148" t="s">
        <v>349</v>
      </c>
    </row>
    <row r="217" spans="1:8" s="22" customFormat="1">
      <c r="A217" s="58" t="s">
        <v>281</v>
      </c>
      <c r="B217" s="35" t="s">
        <v>728</v>
      </c>
      <c r="C217" s="36" t="s">
        <v>5</v>
      </c>
      <c r="D217" s="37">
        <v>21</v>
      </c>
      <c r="E217" s="38"/>
      <c r="F217" s="38"/>
      <c r="G217" s="43">
        <f t="shared" si="19"/>
        <v>0</v>
      </c>
      <c r="H217" s="148" t="s">
        <v>727</v>
      </c>
    </row>
    <row r="218" spans="1:8" s="22" customFormat="1">
      <c r="A218" s="58" t="s">
        <v>1109</v>
      </c>
      <c r="B218" s="35" t="s">
        <v>741</v>
      </c>
      <c r="C218" s="36" t="s">
        <v>57</v>
      </c>
      <c r="D218" s="37">
        <v>3</v>
      </c>
      <c r="E218" s="38"/>
      <c r="F218" s="38"/>
      <c r="G218" s="43">
        <f t="shared" si="19"/>
        <v>0</v>
      </c>
      <c r="H218" s="148" t="s">
        <v>742</v>
      </c>
    </row>
    <row r="219" spans="1:8" s="22" customFormat="1">
      <c r="A219" s="58" t="s">
        <v>1110</v>
      </c>
      <c r="B219" s="35" t="s">
        <v>213</v>
      </c>
      <c r="C219" s="36" t="s">
        <v>9</v>
      </c>
      <c r="D219" s="37">
        <v>50</v>
      </c>
      <c r="E219" s="38"/>
      <c r="F219" s="38"/>
      <c r="G219" s="43">
        <f t="shared" si="19"/>
        <v>0</v>
      </c>
      <c r="H219" s="148" t="s">
        <v>584</v>
      </c>
    </row>
    <row r="220" spans="1:8" s="22" customFormat="1">
      <c r="A220" s="58" t="s">
        <v>1111</v>
      </c>
      <c r="B220" s="35" t="s">
        <v>743</v>
      </c>
      <c r="C220" s="36" t="s">
        <v>9</v>
      </c>
      <c r="D220" s="37">
        <v>100</v>
      </c>
      <c r="E220" s="38"/>
      <c r="F220" s="38"/>
      <c r="G220" s="43">
        <f t="shared" si="19"/>
        <v>0</v>
      </c>
      <c r="H220" s="148" t="s">
        <v>578</v>
      </c>
    </row>
    <row r="221" spans="1:8" s="22" customFormat="1">
      <c r="A221" s="58" t="s">
        <v>1729</v>
      </c>
      <c r="B221" s="39" t="s">
        <v>906</v>
      </c>
      <c r="C221" s="45" t="s">
        <v>57</v>
      </c>
      <c r="D221" s="41">
        <v>3</v>
      </c>
      <c r="E221" s="42"/>
      <c r="F221" s="42"/>
      <c r="G221" s="43">
        <f t="shared" si="19"/>
        <v>0</v>
      </c>
      <c r="H221" s="148" t="s">
        <v>349</v>
      </c>
    </row>
    <row r="222" spans="1:8" s="22" customFormat="1">
      <c r="A222" s="327" t="s">
        <v>282</v>
      </c>
      <c r="B222" s="216" t="s">
        <v>1175</v>
      </c>
      <c r="C222" s="216"/>
      <c r="D222" s="216"/>
      <c r="E222" s="204">
        <f>SUMPRODUCT(D223:D236,E223:E236)</f>
        <v>0</v>
      </c>
      <c r="F222" s="204">
        <f>SUMPRODUCT(D223:D236,F223:F236)</f>
        <v>0</v>
      </c>
      <c r="G222" s="205">
        <f>SUM(G223:G236)</f>
        <v>0</v>
      </c>
      <c r="H222" s="307" t="s">
        <v>439</v>
      </c>
    </row>
    <row r="223" spans="1:8" s="22" customFormat="1">
      <c r="A223" s="58" t="s">
        <v>283</v>
      </c>
      <c r="B223" s="35" t="s">
        <v>730</v>
      </c>
      <c r="C223" s="36" t="s">
        <v>5</v>
      </c>
      <c r="D223" s="37">
        <v>7.5</v>
      </c>
      <c r="E223" s="38"/>
      <c r="F223" s="38"/>
      <c r="G223" s="43">
        <f t="shared" ref="G223:G236" si="20">D223*(E223+F223)</f>
        <v>0</v>
      </c>
      <c r="H223" s="148" t="s">
        <v>731</v>
      </c>
    </row>
    <row r="224" spans="1:8" s="22" customFormat="1">
      <c r="A224" s="58" t="s">
        <v>284</v>
      </c>
      <c r="B224" s="35" t="s">
        <v>733</v>
      </c>
      <c r="C224" s="36" t="s">
        <v>6</v>
      </c>
      <c r="D224" s="37">
        <v>0.8</v>
      </c>
      <c r="E224" s="42"/>
      <c r="F224" s="38"/>
      <c r="G224" s="43">
        <f t="shared" si="20"/>
        <v>0</v>
      </c>
      <c r="H224" s="148" t="s">
        <v>732</v>
      </c>
    </row>
    <row r="225" spans="1:8" s="22" customFormat="1">
      <c r="A225" s="58" t="s">
        <v>285</v>
      </c>
      <c r="B225" s="47" t="s">
        <v>132</v>
      </c>
      <c r="C225" s="48" t="s">
        <v>5</v>
      </c>
      <c r="D225" s="37">
        <v>15</v>
      </c>
      <c r="E225" s="38"/>
      <c r="F225" s="42"/>
      <c r="G225" s="43">
        <f t="shared" si="20"/>
        <v>0</v>
      </c>
      <c r="H225" s="434" t="s">
        <v>511</v>
      </c>
    </row>
    <row r="226" spans="1:8" s="22" customFormat="1">
      <c r="A226" s="58" t="s">
        <v>694</v>
      </c>
      <c r="B226" s="47" t="s">
        <v>353</v>
      </c>
      <c r="C226" s="48" t="s">
        <v>5</v>
      </c>
      <c r="D226" s="37">
        <v>15</v>
      </c>
      <c r="E226" s="38"/>
      <c r="F226" s="42"/>
      <c r="G226" s="43">
        <f t="shared" si="20"/>
        <v>0</v>
      </c>
      <c r="H226" s="434" t="s">
        <v>432</v>
      </c>
    </row>
    <row r="227" spans="1:8" s="22" customFormat="1">
      <c r="A227" s="58" t="s">
        <v>695</v>
      </c>
      <c r="B227" s="35" t="s">
        <v>734</v>
      </c>
      <c r="C227" s="36" t="s">
        <v>15</v>
      </c>
      <c r="D227" s="37">
        <v>15</v>
      </c>
      <c r="E227" s="42"/>
      <c r="F227" s="38"/>
      <c r="G227" s="43">
        <f t="shared" si="20"/>
        <v>0</v>
      </c>
      <c r="H227" s="148" t="s">
        <v>543</v>
      </c>
    </row>
    <row r="228" spans="1:8" s="22" customFormat="1">
      <c r="A228" s="58" t="s">
        <v>696</v>
      </c>
      <c r="B228" s="35" t="s">
        <v>735</v>
      </c>
      <c r="C228" s="36" t="s">
        <v>15</v>
      </c>
      <c r="D228" s="37">
        <v>10</v>
      </c>
      <c r="E228" s="42"/>
      <c r="F228" s="38"/>
      <c r="G228" s="43">
        <f t="shared" si="20"/>
        <v>0</v>
      </c>
      <c r="H228" s="148" t="s">
        <v>403</v>
      </c>
    </row>
    <row r="229" spans="1:8" s="22" customFormat="1">
      <c r="A229" s="58" t="s">
        <v>1730</v>
      </c>
      <c r="B229" s="46" t="s">
        <v>1421</v>
      </c>
      <c r="C229" s="36" t="s">
        <v>5</v>
      </c>
      <c r="D229" s="37">
        <v>10</v>
      </c>
      <c r="E229" s="42"/>
      <c r="F229" s="42"/>
      <c r="G229" s="43">
        <f t="shared" si="20"/>
        <v>0</v>
      </c>
      <c r="H229" s="148" t="s">
        <v>510</v>
      </c>
    </row>
    <row r="230" spans="1:8" s="22" customFormat="1">
      <c r="A230" s="58" t="s">
        <v>1731</v>
      </c>
      <c r="B230" s="70" t="s">
        <v>745</v>
      </c>
      <c r="C230" s="62" t="s">
        <v>5</v>
      </c>
      <c r="D230" s="41">
        <v>11</v>
      </c>
      <c r="E230" s="42"/>
      <c r="F230" s="42"/>
      <c r="G230" s="43">
        <f t="shared" si="20"/>
        <v>0</v>
      </c>
      <c r="H230" s="148" t="s">
        <v>349</v>
      </c>
    </row>
    <row r="231" spans="1:8" s="22" customFormat="1">
      <c r="A231" s="58" t="s">
        <v>1732</v>
      </c>
      <c r="B231" s="70" t="s">
        <v>908</v>
      </c>
      <c r="C231" s="62" t="s">
        <v>9</v>
      </c>
      <c r="D231" s="41">
        <v>2</v>
      </c>
      <c r="E231" s="42"/>
      <c r="F231" s="42"/>
      <c r="G231" s="43">
        <f t="shared" si="20"/>
        <v>0</v>
      </c>
      <c r="H231" s="148" t="s">
        <v>349</v>
      </c>
    </row>
    <row r="232" spans="1:8" s="22" customFormat="1" ht="25.5">
      <c r="A232" s="58" t="s">
        <v>1733</v>
      </c>
      <c r="B232" s="70" t="s">
        <v>738</v>
      </c>
      <c r="C232" s="62" t="s">
        <v>57</v>
      </c>
      <c r="D232" s="41">
        <v>4</v>
      </c>
      <c r="E232" s="42"/>
      <c r="F232" s="42"/>
      <c r="G232" s="43">
        <f t="shared" si="20"/>
        <v>0</v>
      </c>
      <c r="H232" s="148" t="s">
        <v>349</v>
      </c>
    </row>
    <row r="233" spans="1:8" s="22" customFormat="1">
      <c r="A233" s="58" t="s">
        <v>1734</v>
      </c>
      <c r="B233" s="46" t="s">
        <v>272</v>
      </c>
      <c r="C233" s="45" t="s">
        <v>9</v>
      </c>
      <c r="D233" s="41">
        <v>300</v>
      </c>
      <c r="E233" s="357"/>
      <c r="F233" s="42"/>
      <c r="G233" s="43">
        <f t="shared" si="20"/>
        <v>0</v>
      </c>
      <c r="H233" s="148" t="s">
        <v>273</v>
      </c>
    </row>
    <row r="234" spans="1:8" s="22" customFormat="1">
      <c r="A234" s="58" t="s">
        <v>1735</v>
      </c>
      <c r="B234" s="70" t="s">
        <v>737</v>
      </c>
      <c r="C234" s="62" t="s">
        <v>57</v>
      </c>
      <c r="D234" s="41">
        <v>4</v>
      </c>
      <c r="E234" s="42"/>
      <c r="F234" s="42"/>
      <c r="G234" s="43">
        <f t="shared" si="20"/>
        <v>0</v>
      </c>
      <c r="H234" s="148" t="s">
        <v>349</v>
      </c>
    </row>
    <row r="235" spans="1:8" s="22" customFormat="1">
      <c r="A235" s="58" t="s">
        <v>1736</v>
      </c>
      <c r="B235" s="70" t="s">
        <v>736</v>
      </c>
      <c r="C235" s="62" t="s">
        <v>57</v>
      </c>
      <c r="D235" s="41">
        <v>4</v>
      </c>
      <c r="E235" s="42"/>
      <c r="F235" s="42"/>
      <c r="G235" s="43">
        <f t="shared" si="20"/>
        <v>0</v>
      </c>
      <c r="H235" s="148" t="s">
        <v>349</v>
      </c>
    </row>
    <row r="236" spans="1:8" s="22" customFormat="1" ht="38.25">
      <c r="A236" s="58" t="s">
        <v>1737</v>
      </c>
      <c r="B236" s="70" t="s">
        <v>739</v>
      </c>
      <c r="C236" s="62" t="s">
        <v>57</v>
      </c>
      <c r="D236" s="41">
        <v>1</v>
      </c>
      <c r="E236" s="42"/>
      <c r="F236" s="42"/>
      <c r="G236" s="83">
        <f t="shared" si="20"/>
        <v>0</v>
      </c>
      <c r="H236" s="148" t="s">
        <v>349</v>
      </c>
    </row>
    <row r="237" spans="1:8" s="22" customFormat="1">
      <c r="A237" s="326" t="s">
        <v>345</v>
      </c>
      <c r="B237" s="216" t="s">
        <v>1173</v>
      </c>
      <c r="C237" s="217"/>
      <c r="D237" s="218"/>
      <c r="E237" s="204">
        <f>SUMPRODUCT(D238:D242,E238:E242)</f>
        <v>0</v>
      </c>
      <c r="F237" s="204">
        <f>SUMPRODUCT(D238:D242,F238:F242)</f>
        <v>0</v>
      </c>
      <c r="G237" s="205">
        <f>SUM(G238:G242)</f>
        <v>0</v>
      </c>
      <c r="H237" s="307" t="s">
        <v>439</v>
      </c>
    </row>
    <row r="238" spans="1:8" s="22" customFormat="1">
      <c r="A238" s="58" t="s">
        <v>1197</v>
      </c>
      <c r="B238" s="47" t="s">
        <v>1172</v>
      </c>
      <c r="C238" s="48" t="s">
        <v>110</v>
      </c>
      <c r="D238" s="37">
        <v>374.20000000000005</v>
      </c>
      <c r="E238" s="38"/>
      <c r="F238" s="38"/>
      <c r="G238" s="43">
        <f>D238*(E238+F238)</f>
        <v>0</v>
      </c>
      <c r="H238" s="148" t="s">
        <v>349</v>
      </c>
    </row>
    <row r="239" spans="1:8" s="22" customFormat="1">
      <c r="A239" s="58" t="s">
        <v>1198</v>
      </c>
      <c r="B239" s="47" t="s">
        <v>1171</v>
      </c>
      <c r="C239" s="48" t="s">
        <v>110</v>
      </c>
      <c r="D239" s="37">
        <v>33.599999999999994</v>
      </c>
      <c r="E239" s="38"/>
      <c r="F239" s="38"/>
      <c r="G239" s="43">
        <f>D239*(E239+F239)</f>
        <v>0</v>
      </c>
      <c r="H239" s="148" t="s">
        <v>349</v>
      </c>
    </row>
    <row r="240" spans="1:8" s="22" customFormat="1">
      <c r="A240" s="58" t="s">
        <v>1199</v>
      </c>
      <c r="B240" s="35" t="s">
        <v>1168</v>
      </c>
      <c r="C240" s="40" t="s">
        <v>110</v>
      </c>
      <c r="D240" s="37">
        <v>358.1</v>
      </c>
      <c r="E240" s="137"/>
      <c r="F240" s="137"/>
      <c r="G240" s="43">
        <f>D240*(E240+F240)</f>
        <v>0</v>
      </c>
      <c r="H240" s="148" t="s">
        <v>349</v>
      </c>
    </row>
    <row r="241" spans="1:8" s="22" customFormat="1">
      <c r="A241" s="58" t="s">
        <v>1200</v>
      </c>
      <c r="B241" s="35" t="s">
        <v>1169</v>
      </c>
      <c r="C241" s="48" t="s">
        <v>110</v>
      </c>
      <c r="D241" s="37">
        <v>142.30000000000004</v>
      </c>
      <c r="E241" s="137"/>
      <c r="F241" s="137"/>
      <c r="G241" s="43">
        <f>D241*(E241+F241)</f>
        <v>0</v>
      </c>
      <c r="H241" s="148" t="s">
        <v>349</v>
      </c>
    </row>
    <row r="242" spans="1:8" s="22" customFormat="1" ht="25.5">
      <c r="A242" s="58" t="s">
        <v>1201</v>
      </c>
      <c r="B242" s="35" t="s">
        <v>1170</v>
      </c>
      <c r="C242" s="48" t="s">
        <v>5</v>
      </c>
      <c r="D242" s="37">
        <v>41.97</v>
      </c>
      <c r="E242" s="38"/>
      <c r="F242" s="38"/>
      <c r="G242" s="43">
        <f>D242*(E242+F242)</f>
        <v>0</v>
      </c>
      <c r="H242" s="148" t="s">
        <v>349</v>
      </c>
    </row>
    <row r="243" spans="1:8" s="22" customFormat="1">
      <c r="A243" s="325" t="s">
        <v>346</v>
      </c>
      <c r="B243" s="202" t="s">
        <v>1177</v>
      </c>
      <c r="C243" s="250"/>
      <c r="D243" s="203"/>
      <c r="E243" s="204">
        <f>SUMPRODUCT(D244:D250,E244:E250)</f>
        <v>0</v>
      </c>
      <c r="F243" s="204">
        <f>SUMPRODUCT(D244:D250,F244:F250)</f>
        <v>0</v>
      </c>
      <c r="G243" s="205">
        <f>SUM(G244:G250)</f>
        <v>0</v>
      </c>
      <c r="H243" s="307" t="s">
        <v>439</v>
      </c>
    </row>
    <row r="244" spans="1:8" s="22" customFormat="1">
      <c r="A244" s="135" t="s">
        <v>1202</v>
      </c>
      <c r="B244" s="144" t="s">
        <v>1114</v>
      </c>
      <c r="C244" s="132" t="s">
        <v>5</v>
      </c>
      <c r="D244" s="37">
        <v>3</v>
      </c>
      <c r="E244" s="38"/>
      <c r="F244" s="38"/>
      <c r="G244" s="43">
        <f t="shared" ref="G244:G250" si="21">D244*(E244+F244)</f>
        <v>0</v>
      </c>
      <c r="H244" s="148" t="s">
        <v>1112</v>
      </c>
    </row>
    <row r="245" spans="1:8" s="22" customFormat="1">
      <c r="A245" s="135" t="s">
        <v>1203</v>
      </c>
      <c r="B245" s="144" t="s">
        <v>132</v>
      </c>
      <c r="C245" s="132" t="s">
        <v>5</v>
      </c>
      <c r="D245" s="37">
        <v>6.4</v>
      </c>
      <c r="E245" s="38"/>
      <c r="F245" s="38"/>
      <c r="G245" s="43">
        <f t="shared" si="21"/>
        <v>0</v>
      </c>
      <c r="H245" s="148" t="s">
        <v>511</v>
      </c>
    </row>
    <row r="246" spans="1:8" s="22" customFormat="1">
      <c r="A246" s="135" t="s">
        <v>1204</v>
      </c>
      <c r="B246" s="144" t="s">
        <v>1113</v>
      </c>
      <c r="C246" s="132" t="s">
        <v>5</v>
      </c>
      <c r="D246" s="37">
        <v>6.4</v>
      </c>
      <c r="E246" s="38"/>
      <c r="F246" s="38"/>
      <c r="G246" s="43">
        <f t="shared" si="21"/>
        <v>0</v>
      </c>
      <c r="H246" s="148" t="s">
        <v>515</v>
      </c>
    </row>
    <row r="247" spans="1:8" s="22" customFormat="1">
      <c r="A247" s="135" t="s">
        <v>1205</v>
      </c>
      <c r="B247" s="144" t="s">
        <v>1115</v>
      </c>
      <c r="C247" s="132" t="s">
        <v>5</v>
      </c>
      <c r="D247" s="37">
        <v>6.35</v>
      </c>
      <c r="E247" s="38"/>
      <c r="F247" s="38"/>
      <c r="G247" s="43">
        <f t="shared" si="21"/>
        <v>0</v>
      </c>
      <c r="H247" s="148" t="s">
        <v>349</v>
      </c>
    </row>
    <row r="248" spans="1:8" s="22" customFormat="1">
      <c r="A248" s="135" t="s">
        <v>1206</v>
      </c>
      <c r="B248" s="47" t="s">
        <v>1422</v>
      </c>
      <c r="C248" s="48" t="s">
        <v>5</v>
      </c>
      <c r="D248" s="37">
        <v>6.85</v>
      </c>
      <c r="E248" s="38"/>
      <c r="F248" s="38"/>
      <c r="G248" s="43">
        <f t="shared" si="21"/>
        <v>0</v>
      </c>
      <c r="H248" s="148" t="s">
        <v>349</v>
      </c>
    </row>
    <row r="249" spans="1:8" s="22" customFormat="1">
      <c r="A249" s="135" t="s">
        <v>1207</v>
      </c>
      <c r="B249" s="144" t="s">
        <v>1116</v>
      </c>
      <c r="C249" s="132" t="s">
        <v>5</v>
      </c>
      <c r="D249" s="37">
        <v>5.0999999999999996</v>
      </c>
      <c r="E249" s="38"/>
      <c r="F249" s="38"/>
      <c r="G249" s="43">
        <f t="shared" si="21"/>
        <v>0</v>
      </c>
      <c r="H249" s="148" t="s">
        <v>349</v>
      </c>
    </row>
    <row r="250" spans="1:8" s="22" customFormat="1">
      <c r="A250" s="135" t="s">
        <v>1738</v>
      </c>
      <c r="B250" s="144" t="s">
        <v>714</v>
      </c>
      <c r="C250" s="132" t="s">
        <v>110</v>
      </c>
      <c r="D250" s="37">
        <v>43.65</v>
      </c>
      <c r="E250" s="38"/>
      <c r="F250" s="38"/>
      <c r="G250" s="43">
        <f t="shared" si="21"/>
        <v>0</v>
      </c>
      <c r="H250" s="148" t="s">
        <v>349</v>
      </c>
    </row>
    <row r="251" spans="1:8" s="22" customFormat="1">
      <c r="A251" s="325" t="s">
        <v>347</v>
      </c>
      <c r="B251" s="202" t="s">
        <v>1649</v>
      </c>
      <c r="C251" s="250"/>
      <c r="D251" s="250"/>
      <c r="E251" s="204">
        <f>SUMPRODUCT(D252:D256,E252:E256)</f>
        <v>0</v>
      </c>
      <c r="F251" s="204">
        <f>SUMPRODUCT(D252:D256,F252:F256)</f>
        <v>0</v>
      </c>
      <c r="G251" s="204">
        <f>SUM(G252:G256)</f>
        <v>0</v>
      </c>
      <c r="H251" s="307" t="s">
        <v>439</v>
      </c>
    </row>
    <row r="252" spans="1:8" s="22" customFormat="1" ht="25.5">
      <c r="A252" s="58" t="s">
        <v>1208</v>
      </c>
      <c r="B252" s="47" t="s">
        <v>489</v>
      </c>
      <c r="C252" s="48" t="s">
        <v>57</v>
      </c>
      <c r="D252" s="37">
        <v>5</v>
      </c>
      <c r="E252" s="42"/>
      <c r="F252" s="42"/>
      <c r="G252" s="43">
        <f>D252*(E252+F252)</f>
        <v>0</v>
      </c>
      <c r="H252" s="148" t="s">
        <v>349</v>
      </c>
    </row>
    <row r="253" spans="1:8" s="22" customFormat="1">
      <c r="A253" s="58" t="s">
        <v>1209</v>
      </c>
      <c r="B253" s="47" t="s">
        <v>487</v>
      </c>
      <c r="C253" s="48" t="s">
        <v>57</v>
      </c>
      <c r="D253" s="37">
        <v>15</v>
      </c>
      <c r="E253" s="42"/>
      <c r="F253" s="42"/>
      <c r="G253" s="43">
        <f>D253*(E253+F253)</f>
        <v>0</v>
      </c>
      <c r="H253" s="148" t="s">
        <v>349</v>
      </c>
    </row>
    <row r="254" spans="1:8" s="22" customFormat="1">
      <c r="A254" s="58" t="s">
        <v>1210</v>
      </c>
      <c r="B254" s="47" t="s">
        <v>488</v>
      </c>
      <c r="C254" s="48" t="s">
        <v>57</v>
      </c>
      <c r="D254" s="37">
        <v>5</v>
      </c>
      <c r="E254" s="42"/>
      <c r="F254" s="42"/>
      <c r="G254" s="43">
        <f>D254*(E254+F254)</f>
        <v>0</v>
      </c>
      <c r="H254" s="148" t="s">
        <v>349</v>
      </c>
    </row>
    <row r="255" spans="1:8" s="22" customFormat="1" ht="25.5">
      <c r="A255" s="58" t="s">
        <v>1211</v>
      </c>
      <c r="B255" s="47" t="s">
        <v>490</v>
      </c>
      <c r="C255" s="48" t="s">
        <v>110</v>
      </c>
      <c r="D255" s="37">
        <v>3.55</v>
      </c>
      <c r="E255" s="38"/>
      <c r="F255" s="38"/>
      <c r="G255" s="43">
        <f>D255*(E255+F255)</f>
        <v>0</v>
      </c>
      <c r="H255" s="399" t="s">
        <v>496</v>
      </c>
    </row>
    <row r="256" spans="1:8" s="22" customFormat="1">
      <c r="A256" s="58" t="s">
        <v>1212</v>
      </c>
      <c r="B256" s="47" t="s">
        <v>2438</v>
      </c>
      <c r="C256" s="48" t="s">
        <v>5</v>
      </c>
      <c r="D256" s="37">
        <v>14.250000000000002</v>
      </c>
      <c r="E256" s="38"/>
      <c r="F256" s="38"/>
      <c r="G256" s="43">
        <f>D256*(E256+F256)</f>
        <v>0</v>
      </c>
      <c r="H256" s="148" t="s">
        <v>349</v>
      </c>
    </row>
    <row r="257" spans="1:8" s="22" customFormat="1">
      <c r="A257" s="325" t="s">
        <v>2052</v>
      </c>
      <c r="B257" s="202" t="s">
        <v>2352</v>
      </c>
      <c r="C257" s="250"/>
      <c r="D257" s="250"/>
      <c r="E257" s="204">
        <f>SUMPRODUCT(D258:D259,E258:E259)</f>
        <v>0</v>
      </c>
      <c r="F257" s="204">
        <f>SUMPRODUCT(D258:D259,F258:F259)</f>
        <v>0</v>
      </c>
      <c r="G257" s="204">
        <f>SUM(G258:G259)</f>
        <v>0</v>
      </c>
      <c r="H257" s="307" t="s">
        <v>439</v>
      </c>
    </row>
    <row r="258" spans="1:8" s="22" customFormat="1">
      <c r="A258" s="58" t="s">
        <v>2054</v>
      </c>
      <c r="B258" s="47" t="s">
        <v>2053</v>
      </c>
      <c r="C258" s="48" t="s">
        <v>57</v>
      </c>
      <c r="D258" s="37">
        <v>2</v>
      </c>
      <c r="E258" s="38"/>
      <c r="F258" s="38"/>
      <c r="G258" s="43">
        <f>D258*(E258+F258)</f>
        <v>0</v>
      </c>
      <c r="H258" s="148" t="s">
        <v>2055</v>
      </c>
    </row>
    <row r="259" spans="1:8" s="22" customFormat="1">
      <c r="A259" s="58" t="s">
        <v>2353</v>
      </c>
      <c r="B259" s="47" t="s">
        <v>2354</v>
      </c>
      <c r="C259" s="48" t="s">
        <v>57</v>
      </c>
      <c r="D259" s="37">
        <v>2</v>
      </c>
      <c r="E259" s="38"/>
      <c r="F259" s="38"/>
      <c r="G259" s="43">
        <f>D259*(E259+F259)</f>
        <v>0</v>
      </c>
      <c r="H259" s="148" t="s">
        <v>2355</v>
      </c>
    </row>
    <row r="260" spans="1:8" s="22" customFormat="1">
      <c r="A260" s="325" t="s">
        <v>2193</v>
      </c>
      <c r="B260" s="202" t="s">
        <v>2218</v>
      </c>
      <c r="C260" s="250"/>
      <c r="D260" s="250"/>
      <c r="E260" s="204">
        <f>SUMPRODUCT(D261:D263,E261:E263)</f>
        <v>0</v>
      </c>
      <c r="F260" s="204">
        <f>SUMPRODUCT(D261:D263,F261:F263)</f>
        <v>0</v>
      </c>
      <c r="G260" s="204">
        <f>SUM(G261:G263)</f>
        <v>0</v>
      </c>
      <c r="H260" s="307" t="s">
        <v>439</v>
      </c>
    </row>
    <row r="261" spans="1:8" s="22" customFormat="1">
      <c r="A261" s="58" t="s">
        <v>2194</v>
      </c>
      <c r="B261" s="47" t="s">
        <v>2219</v>
      </c>
      <c r="C261" s="48" t="s">
        <v>5</v>
      </c>
      <c r="D261" s="37">
        <v>45</v>
      </c>
      <c r="E261" s="38"/>
      <c r="F261" s="38"/>
      <c r="G261" s="43">
        <f>D261*(E261+F261)</f>
        <v>0</v>
      </c>
      <c r="H261" s="148" t="s">
        <v>2039</v>
      </c>
    </row>
    <row r="262" spans="1:8" s="22" customFormat="1">
      <c r="A262" s="58" t="s">
        <v>2195</v>
      </c>
      <c r="B262" s="47" t="s">
        <v>2220</v>
      </c>
      <c r="C262" s="48" t="s">
        <v>5</v>
      </c>
      <c r="D262" s="37">
        <v>45</v>
      </c>
      <c r="E262" s="38"/>
      <c r="F262" s="38"/>
      <c r="G262" s="43">
        <f>D262*(E262+F262)</f>
        <v>0</v>
      </c>
      <c r="H262" s="148" t="s">
        <v>948</v>
      </c>
    </row>
    <row r="263" spans="1:8" s="22" customFormat="1" ht="25.5">
      <c r="A263" s="58" t="s">
        <v>2196</v>
      </c>
      <c r="B263" s="47" t="s">
        <v>2221</v>
      </c>
      <c r="C263" s="48" t="s">
        <v>5</v>
      </c>
      <c r="D263" s="37">
        <v>100</v>
      </c>
      <c r="E263" s="42"/>
      <c r="F263" s="42"/>
      <c r="G263" s="43">
        <f t="shared" ref="G263" si="22">D263*(E263+F263)</f>
        <v>0</v>
      </c>
      <c r="H263" s="433" t="s">
        <v>950</v>
      </c>
    </row>
    <row r="264" spans="1:8" s="22" customFormat="1">
      <c r="A264" s="325" t="s">
        <v>2211</v>
      </c>
      <c r="B264" s="202" t="s">
        <v>2612</v>
      </c>
      <c r="C264" s="250"/>
      <c r="D264" s="250"/>
      <c r="E264" s="204">
        <f>SUMPRODUCT(D265:D270,E265:E270)</f>
        <v>0</v>
      </c>
      <c r="F264" s="204">
        <f>SUMPRODUCT(D265:D270,F265:F270)</f>
        <v>0</v>
      </c>
      <c r="G264" s="204">
        <f>SUM(G265:G270)</f>
        <v>0</v>
      </c>
      <c r="H264" s="307" t="s">
        <v>439</v>
      </c>
    </row>
    <row r="265" spans="1:8" s="22" customFormat="1" ht="25.5">
      <c r="A265" s="58" t="s">
        <v>2212</v>
      </c>
      <c r="B265" s="47" t="s">
        <v>2608</v>
      </c>
      <c r="C265" s="48" t="s">
        <v>57</v>
      </c>
      <c r="D265" s="37">
        <v>6</v>
      </c>
      <c r="E265" s="38"/>
      <c r="F265" s="38"/>
      <c r="G265" s="43">
        <f>D265*(E265+F265)</f>
        <v>0</v>
      </c>
      <c r="H265" s="148" t="s">
        <v>349</v>
      </c>
    </row>
    <row r="266" spans="1:8" s="22" customFormat="1" ht="25.5">
      <c r="A266" s="58" t="s">
        <v>2213</v>
      </c>
      <c r="B266" s="47" t="s">
        <v>2609</v>
      </c>
      <c r="C266" s="48" t="s">
        <v>57</v>
      </c>
      <c r="D266" s="37">
        <v>16</v>
      </c>
      <c r="E266" s="38"/>
      <c r="F266" s="38"/>
      <c r="G266" s="43">
        <f t="shared" ref="G266:G270" si="23">D266*(E266+F266)</f>
        <v>0</v>
      </c>
      <c r="H266" s="148" t="s">
        <v>349</v>
      </c>
    </row>
    <row r="267" spans="1:8" s="22" customFormat="1" ht="25.5">
      <c r="A267" s="58" t="s">
        <v>2214</v>
      </c>
      <c r="B267" s="47" t="s">
        <v>2610</v>
      </c>
      <c r="C267" s="48" t="s">
        <v>57</v>
      </c>
      <c r="D267" s="37">
        <v>1</v>
      </c>
      <c r="E267" s="38"/>
      <c r="F267" s="38"/>
      <c r="G267" s="43">
        <f t="shared" si="23"/>
        <v>0</v>
      </c>
      <c r="H267" s="148" t="s">
        <v>349</v>
      </c>
    </row>
    <row r="268" spans="1:8" s="22" customFormat="1" ht="25.5">
      <c r="A268" s="58" t="s">
        <v>2215</v>
      </c>
      <c r="B268" s="47" t="s">
        <v>2611</v>
      </c>
      <c r="C268" s="48" t="s">
        <v>57</v>
      </c>
      <c r="D268" s="37">
        <v>3</v>
      </c>
      <c r="E268" s="38"/>
      <c r="F268" s="38"/>
      <c r="G268" s="43">
        <f t="shared" si="23"/>
        <v>0</v>
      </c>
      <c r="H268" s="148" t="s">
        <v>349</v>
      </c>
    </row>
    <row r="269" spans="1:8" s="22" customFormat="1">
      <c r="A269" s="58" t="s">
        <v>2216</v>
      </c>
      <c r="B269" s="47" t="s">
        <v>2198</v>
      </c>
      <c r="C269" s="48" t="s">
        <v>2199</v>
      </c>
      <c r="D269" s="37">
        <v>10</v>
      </c>
      <c r="E269" s="38"/>
      <c r="F269" s="38"/>
      <c r="G269" s="43">
        <f t="shared" ref="G269" si="24">D269*(E269+F269)</f>
        <v>0</v>
      </c>
      <c r="H269" s="148" t="s">
        <v>349</v>
      </c>
    </row>
    <row r="270" spans="1:8" s="22" customFormat="1">
      <c r="A270" s="58" t="s">
        <v>2217</v>
      </c>
      <c r="B270" s="39" t="s">
        <v>2197</v>
      </c>
      <c r="C270" s="45" t="s">
        <v>57</v>
      </c>
      <c r="D270" s="41">
        <v>20</v>
      </c>
      <c r="E270" s="104"/>
      <c r="F270" s="42"/>
      <c r="G270" s="83">
        <f t="shared" si="23"/>
        <v>0</v>
      </c>
      <c r="H270" s="434" t="s">
        <v>349</v>
      </c>
    </row>
    <row r="271" spans="1:8" s="22" customFormat="1">
      <c r="A271" s="58"/>
      <c r="B271" s="35"/>
      <c r="C271" s="36"/>
      <c r="D271" s="37"/>
      <c r="E271" s="38"/>
      <c r="F271" s="42"/>
      <c r="G271" s="43"/>
      <c r="H271" s="148"/>
    </row>
    <row r="272" spans="1:8" s="22" customFormat="1">
      <c r="A272" s="332" t="s">
        <v>18</v>
      </c>
      <c r="B272" s="212" t="s">
        <v>1439</v>
      </c>
      <c r="C272" s="213"/>
      <c r="D272" s="209"/>
      <c r="E272" s="210" t="e">
        <f>SUM(E273,E289,E302,E315,E321,E332,E339,E346,E353,E355,E359,E362,E366,E379)</f>
        <v>#VALUE!</v>
      </c>
      <c r="F272" s="210" t="e">
        <f>SUM(F273,F289,F302,F315,F321,F332,F339,F346,F353,F355,F359,F362,F366,F379)</f>
        <v>#VALUE!</v>
      </c>
      <c r="G272" s="210">
        <f>SUM(G273,G289,G302,G315,G321,G332,G339,G346,G353,G355,G359,G362,G366,G379)</f>
        <v>0</v>
      </c>
      <c r="H272" s="306" t="s">
        <v>439</v>
      </c>
    </row>
    <row r="273" spans="1:8" s="22" customFormat="1">
      <c r="A273" s="332" t="s">
        <v>20</v>
      </c>
      <c r="B273" s="212" t="s">
        <v>1213</v>
      </c>
      <c r="C273" s="213"/>
      <c r="D273" s="209"/>
      <c r="E273" s="210">
        <f>SUMPRODUCT(D274:D288,E274:E288)</f>
        <v>0</v>
      </c>
      <c r="F273" s="210">
        <f>SUMPRODUCT(D274:D288,F274:F288)</f>
        <v>0</v>
      </c>
      <c r="G273" s="211">
        <f>SUM(G274:G288)</f>
        <v>0</v>
      </c>
      <c r="H273" s="306" t="s">
        <v>439</v>
      </c>
    </row>
    <row r="274" spans="1:8" s="22" customFormat="1" ht="25.5">
      <c r="A274" s="49" t="s">
        <v>480</v>
      </c>
      <c r="B274" s="39" t="s">
        <v>2177</v>
      </c>
      <c r="C274" s="51" t="s">
        <v>57</v>
      </c>
      <c r="D274" s="37">
        <v>1</v>
      </c>
      <c r="E274" s="38"/>
      <c r="F274" s="38"/>
      <c r="G274" s="43">
        <f t="shared" ref="G274:G288" si="25">D274*(E274+F274)</f>
        <v>0</v>
      </c>
      <c r="H274" s="148" t="s">
        <v>349</v>
      </c>
    </row>
    <row r="275" spans="1:8" s="22" customFormat="1" ht="25.5">
      <c r="A275" s="49" t="s">
        <v>481</v>
      </c>
      <c r="B275" s="39" t="s">
        <v>2178</v>
      </c>
      <c r="C275" s="51" t="s">
        <v>57</v>
      </c>
      <c r="D275" s="41">
        <v>1</v>
      </c>
      <c r="E275" s="38"/>
      <c r="F275" s="38"/>
      <c r="G275" s="43">
        <f t="shared" si="25"/>
        <v>0</v>
      </c>
      <c r="H275" s="148" t="s">
        <v>349</v>
      </c>
    </row>
    <row r="276" spans="1:8" s="22" customFormat="1" ht="25.5">
      <c r="A276" s="49" t="s">
        <v>627</v>
      </c>
      <c r="B276" s="39" t="s">
        <v>2594</v>
      </c>
      <c r="C276" s="51" t="s">
        <v>57</v>
      </c>
      <c r="D276" s="41">
        <v>1</v>
      </c>
      <c r="E276" s="38"/>
      <c r="F276" s="38"/>
      <c r="G276" s="43">
        <f t="shared" si="25"/>
        <v>0</v>
      </c>
      <c r="H276" s="148" t="s">
        <v>349</v>
      </c>
    </row>
    <row r="277" spans="1:8" s="22" customFormat="1" ht="25.5">
      <c r="A277" s="49" t="s">
        <v>628</v>
      </c>
      <c r="B277" s="186" t="s">
        <v>2179</v>
      </c>
      <c r="C277" s="51" t="s">
        <v>57</v>
      </c>
      <c r="D277" s="41">
        <v>1</v>
      </c>
      <c r="E277" s="38"/>
      <c r="F277" s="38"/>
      <c r="G277" s="43">
        <f t="shared" si="25"/>
        <v>0</v>
      </c>
      <c r="H277" s="148" t="s">
        <v>349</v>
      </c>
    </row>
    <row r="278" spans="1:8" s="22" customFormat="1">
      <c r="A278" s="49" t="s">
        <v>1214</v>
      </c>
      <c r="B278" s="186" t="s">
        <v>2180</v>
      </c>
      <c r="C278" s="51" t="s">
        <v>57</v>
      </c>
      <c r="D278" s="41">
        <v>1</v>
      </c>
      <c r="E278" s="38"/>
      <c r="F278" s="38"/>
      <c r="G278" s="43">
        <f t="shared" si="25"/>
        <v>0</v>
      </c>
      <c r="H278" s="148" t="s">
        <v>349</v>
      </c>
    </row>
    <row r="279" spans="1:8" s="22" customFormat="1">
      <c r="A279" s="49" t="s">
        <v>1215</v>
      </c>
      <c r="B279" s="70" t="s">
        <v>2181</v>
      </c>
      <c r="C279" s="45" t="s">
        <v>57</v>
      </c>
      <c r="D279" s="41">
        <v>1</v>
      </c>
      <c r="E279" s="42"/>
      <c r="F279" s="42"/>
      <c r="G279" s="43">
        <f t="shared" si="25"/>
        <v>0</v>
      </c>
      <c r="H279" s="399" t="s">
        <v>349</v>
      </c>
    </row>
    <row r="280" spans="1:8" s="22" customFormat="1">
      <c r="A280" s="49" t="s">
        <v>1216</v>
      </c>
      <c r="B280" s="69" t="s">
        <v>2182</v>
      </c>
      <c r="C280" s="51" t="s">
        <v>57</v>
      </c>
      <c r="D280" s="37">
        <v>2</v>
      </c>
      <c r="E280" s="38"/>
      <c r="F280" s="38"/>
      <c r="G280" s="43">
        <f t="shared" si="25"/>
        <v>0</v>
      </c>
      <c r="H280" s="399" t="s">
        <v>349</v>
      </c>
    </row>
    <row r="281" spans="1:8" s="22" customFormat="1">
      <c r="A281" s="49" t="s">
        <v>1217</v>
      </c>
      <c r="B281" s="39" t="s">
        <v>2523</v>
      </c>
      <c r="C281" s="51" t="s">
        <v>57</v>
      </c>
      <c r="D281" s="37">
        <v>1</v>
      </c>
      <c r="E281" s="38"/>
      <c r="F281" s="38"/>
      <c r="G281" s="43">
        <f t="shared" si="25"/>
        <v>0</v>
      </c>
      <c r="H281" s="434" t="s">
        <v>349</v>
      </c>
    </row>
    <row r="282" spans="1:8" s="22" customFormat="1">
      <c r="A282" s="49" t="s">
        <v>2172</v>
      </c>
      <c r="B282" s="39" t="s">
        <v>2183</v>
      </c>
      <c r="C282" s="51" t="s">
        <v>57</v>
      </c>
      <c r="D282" s="37">
        <v>1</v>
      </c>
      <c r="E282" s="38"/>
      <c r="F282" s="38"/>
      <c r="G282" s="43">
        <f t="shared" si="25"/>
        <v>0</v>
      </c>
      <c r="H282" s="434" t="s">
        <v>349</v>
      </c>
    </row>
    <row r="283" spans="1:8" s="22" customFormat="1">
      <c r="A283" s="49" t="s">
        <v>2173</v>
      </c>
      <c r="B283" s="39" t="s">
        <v>2184</v>
      </c>
      <c r="C283" s="51" t="s">
        <v>57</v>
      </c>
      <c r="D283" s="37">
        <v>1</v>
      </c>
      <c r="E283" s="38"/>
      <c r="F283" s="38"/>
      <c r="G283" s="43">
        <f t="shared" si="25"/>
        <v>0</v>
      </c>
      <c r="H283" s="434" t="s">
        <v>349</v>
      </c>
    </row>
    <row r="284" spans="1:8" s="22" customFormat="1">
      <c r="A284" s="49" t="s">
        <v>2174</v>
      </c>
      <c r="B284" s="39" t="s">
        <v>2185</v>
      </c>
      <c r="C284" s="51" t="s">
        <v>57</v>
      </c>
      <c r="D284" s="37">
        <v>1</v>
      </c>
      <c r="E284" s="38"/>
      <c r="F284" s="38"/>
      <c r="G284" s="43">
        <f t="shared" si="25"/>
        <v>0</v>
      </c>
      <c r="H284" s="434" t="s">
        <v>349</v>
      </c>
    </row>
    <row r="285" spans="1:8" s="22" customFormat="1">
      <c r="A285" s="49" t="s">
        <v>2175</v>
      </c>
      <c r="B285" s="39" t="s">
        <v>2186</v>
      </c>
      <c r="C285" s="51" t="s">
        <v>57</v>
      </c>
      <c r="D285" s="37">
        <v>1</v>
      </c>
      <c r="E285" s="38"/>
      <c r="F285" s="38"/>
      <c r="G285" s="43">
        <f t="shared" si="25"/>
        <v>0</v>
      </c>
      <c r="H285" s="434" t="s">
        <v>349</v>
      </c>
    </row>
    <row r="286" spans="1:8" s="22" customFormat="1" ht="25.5">
      <c r="A286" s="49" t="s">
        <v>2176</v>
      </c>
      <c r="B286" s="39" t="s">
        <v>2187</v>
      </c>
      <c r="C286" s="51" t="s">
        <v>57</v>
      </c>
      <c r="D286" s="37">
        <v>1</v>
      </c>
      <c r="E286" s="38"/>
      <c r="F286" s="38"/>
      <c r="G286" s="43">
        <f t="shared" si="25"/>
        <v>0</v>
      </c>
      <c r="H286" s="434" t="s">
        <v>349</v>
      </c>
    </row>
    <row r="287" spans="1:8" s="22" customFormat="1">
      <c r="A287" s="49" t="s">
        <v>2188</v>
      </c>
      <c r="B287" s="39" t="s">
        <v>2524</v>
      </c>
      <c r="C287" s="51" t="s">
        <v>57</v>
      </c>
      <c r="D287" s="37">
        <v>1</v>
      </c>
      <c r="E287" s="38"/>
      <c r="F287" s="38"/>
      <c r="G287" s="43">
        <f t="shared" si="25"/>
        <v>0</v>
      </c>
      <c r="H287" s="434" t="s">
        <v>349</v>
      </c>
    </row>
    <row r="288" spans="1:8" s="22" customFormat="1">
      <c r="A288" s="49" t="s">
        <v>2593</v>
      </c>
      <c r="B288" s="50" t="s">
        <v>2189</v>
      </c>
      <c r="C288" s="51" t="s">
        <v>71</v>
      </c>
      <c r="D288" s="37">
        <v>240</v>
      </c>
      <c r="E288" s="38"/>
      <c r="F288" s="38"/>
      <c r="G288" s="43">
        <f t="shared" si="25"/>
        <v>0</v>
      </c>
      <c r="H288" s="434" t="s">
        <v>349</v>
      </c>
    </row>
    <row r="289" spans="1:8" s="22" customFormat="1">
      <c r="A289" s="332" t="s">
        <v>308</v>
      </c>
      <c r="B289" s="212" t="s">
        <v>1310</v>
      </c>
      <c r="C289" s="213"/>
      <c r="D289" s="209"/>
      <c r="E289" s="210">
        <f>SUMPRODUCT(D290:D301,E290:E301)</f>
        <v>0</v>
      </c>
      <c r="F289" s="210">
        <f>SUMPRODUCT(D290:D301,F290:F301)</f>
        <v>0</v>
      </c>
      <c r="G289" s="211">
        <f>SUM(G290:G301)</f>
        <v>0</v>
      </c>
      <c r="H289" s="306" t="s">
        <v>439</v>
      </c>
    </row>
    <row r="290" spans="1:8" s="22" customFormat="1">
      <c r="A290" s="49" t="s">
        <v>482</v>
      </c>
      <c r="B290" s="46" t="s">
        <v>1152</v>
      </c>
      <c r="C290" s="132" t="s">
        <v>5</v>
      </c>
      <c r="D290" s="37">
        <v>1.9</v>
      </c>
      <c r="E290" s="38"/>
      <c r="F290" s="38"/>
      <c r="G290" s="43">
        <f t="shared" ref="G290:G301" si="26">D290*(E290+F290)</f>
        <v>0</v>
      </c>
      <c r="H290" s="148" t="s">
        <v>731</v>
      </c>
    </row>
    <row r="291" spans="1:8" s="22" customFormat="1">
      <c r="A291" s="49" t="s">
        <v>483</v>
      </c>
      <c r="B291" s="46" t="s">
        <v>132</v>
      </c>
      <c r="C291" s="132" t="s">
        <v>5</v>
      </c>
      <c r="D291" s="37">
        <v>4.0999999999999996</v>
      </c>
      <c r="E291" s="38"/>
      <c r="F291" s="38"/>
      <c r="G291" s="43">
        <f t="shared" si="26"/>
        <v>0</v>
      </c>
      <c r="H291" s="148" t="s">
        <v>511</v>
      </c>
    </row>
    <row r="292" spans="1:8" s="22" customFormat="1">
      <c r="A292" s="49" t="s">
        <v>1218</v>
      </c>
      <c r="B292" s="46" t="s">
        <v>353</v>
      </c>
      <c r="C292" s="132" t="s">
        <v>5</v>
      </c>
      <c r="D292" s="37">
        <v>4.0999999999999996</v>
      </c>
      <c r="E292" s="38"/>
      <c r="F292" s="38"/>
      <c r="G292" s="43">
        <f t="shared" si="26"/>
        <v>0</v>
      </c>
      <c r="H292" s="148" t="s">
        <v>591</v>
      </c>
    </row>
    <row r="293" spans="1:8" s="22" customFormat="1">
      <c r="A293" s="49" t="s">
        <v>1219</v>
      </c>
      <c r="B293" s="70" t="s">
        <v>734</v>
      </c>
      <c r="C293" s="36" t="s">
        <v>15</v>
      </c>
      <c r="D293" s="37">
        <v>15</v>
      </c>
      <c r="E293" s="42"/>
      <c r="F293" s="38"/>
      <c r="G293" s="43">
        <f t="shared" si="26"/>
        <v>0</v>
      </c>
      <c r="H293" s="148" t="s">
        <v>543</v>
      </c>
    </row>
    <row r="294" spans="1:8" s="22" customFormat="1">
      <c r="A294" s="49" t="s">
        <v>1220</v>
      </c>
      <c r="B294" s="70" t="s">
        <v>735</v>
      </c>
      <c r="C294" s="36" t="s">
        <v>15</v>
      </c>
      <c r="D294" s="37">
        <v>5</v>
      </c>
      <c r="E294" s="42"/>
      <c r="F294" s="38"/>
      <c r="G294" s="43">
        <f t="shared" si="26"/>
        <v>0</v>
      </c>
      <c r="H294" s="148" t="s">
        <v>403</v>
      </c>
    </row>
    <row r="295" spans="1:8" s="22" customFormat="1">
      <c r="A295" s="49" t="s">
        <v>1221</v>
      </c>
      <c r="B295" s="46" t="s">
        <v>1421</v>
      </c>
      <c r="C295" s="36" t="s">
        <v>5</v>
      </c>
      <c r="D295" s="37">
        <v>1.9</v>
      </c>
      <c r="E295" s="42"/>
      <c r="F295" s="42"/>
      <c r="G295" s="43">
        <f t="shared" si="26"/>
        <v>0</v>
      </c>
      <c r="H295" s="148" t="s">
        <v>510</v>
      </c>
    </row>
    <row r="296" spans="1:8" s="22" customFormat="1">
      <c r="A296" s="49" t="s">
        <v>1222</v>
      </c>
      <c r="B296" s="70" t="s">
        <v>733</v>
      </c>
      <c r="C296" s="36" t="s">
        <v>6</v>
      </c>
      <c r="D296" s="37">
        <v>0.19</v>
      </c>
      <c r="E296" s="42"/>
      <c r="F296" s="38"/>
      <c r="G296" s="43">
        <f t="shared" si="26"/>
        <v>0</v>
      </c>
      <c r="H296" s="148" t="s">
        <v>732</v>
      </c>
    </row>
    <row r="297" spans="1:8" s="22" customFormat="1">
      <c r="A297" s="49" t="s">
        <v>1223</v>
      </c>
      <c r="B297" s="70" t="s">
        <v>1123</v>
      </c>
      <c r="C297" s="36" t="s">
        <v>5</v>
      </c>
      <c r="D297" s="37">
        <v>5.9</v>
      </c>
      <c r="E297" s="42"/>
      <c r="F297" s="38"/>
      <c r="G297" s="43">
        <f t="shared" si="26"/>
        <v>0</v>
      </c>
      <c r="H297" s="148" t="s">
        <v>1124</v>
      </c>
    </row>
    <row r="298" spans="1:8" s="22" customFormat="1">
      <c r="A298" s="49" t="s">
        <v>1224</v>
      </c>
      <c r="B298" s="70" t="s">
        <v>1125</v>
      </c>
      <c r="C298" s="36" t="s">
        <v>5</v>
      </c>
      <c r="D298" s="37">
        <v>5.9</v>
      </c>
      <c r="E298" s="42"/>
      <c r="F298" s="38"/>
      <c r="G298" s="43">
        <f t="shared" si="26"/>
        <v>0</v>
      </c>
      <c r="H298" s="148" t="s">
        <v>1126</v>
      </c>
    </row>
    <row r="299" spans="1:8" s="22" customFormat="1">
      <c r="A299" s="49" t="s">
        <v>1225</v>
      </c>
      <c r="B299" s="46" t="s">
        <v>1149</v>
      </c>
      <c r="C299" s="132" t="s">
        <v>110</v>
      </c>
      <c r="D299" s="37">
        <v>3.8</v>
      </c>
      <c r="E299" s="42"/>
      <c r="F299" s="42"/>
      <c r="G299" s="43">
        <f t="shared" si="26"/>
        <v>0</v>
      </c>
      <c r="H299" s="148" t="s">
        <v>496</v>
      </c>
    </row>
    <row r="300" spans="1:8" s="22" customFormat="1">
      <c r="A300" s="49" t="s">
        <v>1226</v>
      </c>
      <c r="B300" s="46" t="s">
        <v>1150</v>
      </c>
      <c r="C300" s="132" t="s">
        <v>5</v>
      </c>
      <c r="D300" s="37">
        <v>1.9</v>
      </c>
      <c r="E300" s="42"/>
      <c r="F300" s="42"/>
      <c r="G300" s="43">
        <f t="shared" si="26"/>
        <v>0</v>
      </c>
      <c r="H300" s="148" t="s">
        <v>349</v>
      </c>
    </row>
    <row r="301" spans="1:8" s="22" customFormat="1" ht="25.5">
      <c r="A301" s="49" t="s">
        <v>1227</v>
      </c>
      <c r="B301" s="69" t="s">
        <v>1151</v>
      </c>
      <c r="C301" s="51" t="s">
        <v>5</v>
      </c>
      <c r="D301" s="37">
        <v>1.9</v>
      </c>
      <c r="E301" s="38"/>
      <c r="F301" s="38"/>
      <c r="G301" s="43">
        <f t="shared" si="26"/>
        <v>0</v>
      </c>
      <c r="H301" s="433" t="s">
        <v>2086</v>
      </c>
    </row>
    <row r="302" spans="1:8" s="22" customFormat="1">
      <c r="A302" s="332" t="s">
        <v>334</v>
      </c>
      <c r="B302" s="212" t="s">
        <v>1182</v>
      </c>
      <c r="C302" s="213"/>
      <c r="D302" s="209"/>
      <c r="E302" s="210">
        <f>SUMPRODUCT(D303:D313,E303:E313)</f>
        <v>0</v>
      </c>
      <c r="F302" s="210">
        <f>SUMPRODUCT(D303:D313,F303:F313)</f>
        <v>0</v>
      </c>
      <c r="G302" s="211">
        <f>SUM(G303:G313)</f>
        <v>0</v>
      </c>
      <c r="H302" s="306" t="s">
        <v>439</v>
      </c>
    </row>
    <row r="303" spans="1:8" s="22" customFormat="1">
      <c r="A303" s="49" t="s">
        <v>612</v>
      </c>
      <c r="B303" s="46" t="s">
        <v>1152</v>
      </c>
      <c r="C303" s="132" t="s">
        <v>5</v>
      </c>
      <c r="D303" s="37">
        <v>4.8</v>
      </c>
      <c r="E303" s="38"/>
      <c r="F303" s="38"/>
      <c r="G303" s="43">
        <f t="shared" ref="G303:G313" si="27">D303*(E303+F303)</f>
        <v>0</v>
      </c>
      <c r="H303" s="148" t="s">
        <v>731</v>
      </c>
    </row>
    <row r="304" spans="1:8" s="22" customFormat="1">
      <c r="A304" s="49" t="s">
        <v>613</v>
      </c>
      <c r="B304" s="46" t="s">
        <v>132</v>
      </c>
      <c r="C304" s="132" t="s">
        <v>5</v>
      </c>
      <c r="D304" s="37">
        <v>9.6</v>
      </c>
      <c r="E304" s="38"/>
      <c r="F304" s="38"/>
      <c r="G304" s="43">
        <f t="shared" si="27"/>
        <v>0</v>
      </c>
      <c r="H304" s="148" t="s">
        <v>511</v>
      </c>
    </row>
    <row r="305" spans="1:8" s="22" customFormat="1">
      <c r="A305" s="49" t="s">
        <v>614</v>
      </c>
      <c r="B305" s="46" t="s">
        <v>353</v>
      </c>
      <c r="C305" s="132" t="s">
        <v>5</v>
      </c>
      <c r="D305" s="37">
        <v>9.6</v>
      </c>
      <c r="E305" s="38"/>
      <c r="F305" s="38"/>
      <c r="G305" s="43">
        <f t="shared" si="27"/>
        <v>0</v>
      </c>
      <c r="H305" s="148" t="s">
        <v>591</v>
      </c>
    </row>
    <row r="306" spans="1:8" s="22" customFormat="1">
      <c r="A306" s="49" t="s">
        <v>1323</v>
      </c>
      <c r="B306" s="70" t="s">
        <v>734</v>
      </c>
      <c r="C306" s="36" t="s">
        <v>15</v>
      </c>
      <c r="D306" s="37">
        <v>15</v>
      </c>
      <c r="E306" s="42"/>
      <c r="F306" s="38"/>
      <c r="G306" s="43">
        <f t="shared" si="27"/>
        <v>0</v>
      </c>
      <c r="H306" s="148" t="s">
        <v>543</v>
      </c>
    </row>
    <row r="307" spans="1:8" s="22" customFormat="1">
      <c r="A307" s="49" t="s">
        <v>1324</v>
      </c>
      <c r="B307" s="70" t="s">
        <v>735</v>
      </c>
      <c r="C307" s="36" t="s">
        <v>15</v>
      </c>
      <c r="D307" s="37">
        <v>5</v>
      </c>
      <c r="E307" s="42"/>
      <c r="F307" s="38"/>
      <c r="G307" s="43">
        <f t="shared" si="27"/>
        <v>0</v>
      </c>
      <c r="H307" s="148" t="s">
        <v>403</v>
      </c>
    </row>
    <row r="308" spans="1:8" s="22" customFormat="1">
      <c r="A308" s="49" t="s">
        <v>1325</v>
      </c>
      <c r="B308" s="46" t="s">
        <v>1421</v>
      </c>
      <c r="C308" s="36" t="s">
        <v>5</v>
      </c>
      <c r="D308" s="37">
        <v>3</v>
      </c>
      <c r="E308" s="42"/>
      <c r="F308" s="42"/>
      <c r="G308" s="43">
        <f t="shared" si="27"/>
        <v>0</v>
      </c>
      <c r="H308" s="148" t="s">
        <v>510</v>
      </c>
    </row>
    <row r="309" spans="1:8" s="22" customFormat="1">
      <c r="A309" s="49" t="s">
        <v>1326</v>
      </c>
      <c r="B309" s="70" t="s">
        <v>733</v>
      </c>
      <c r="C309" s="36" t="s">
        <v>6</v>
      </c>
      <c r="D309" s="37">
        <v>0.25</v>
      </c>
      <c r="E309" s="42"/>
      <c r="F309" s="38"/>
      <c r="G309" s="43">
        <f t="shared" si="27"/>
        <v>0</v>
      </c>
      <c r="H309" s="148" t="s">
        <v>732</v>
      </c>
    </row>
    <row r="310" spans="1:8" s="22" customFormat="1">
      <c r="A310" s="49" t="s">
        <v>1327</v>
      </c>
      <c r="B310" s="70" t="s">
        <v>1123</v>
      </c>
      <c r="C310" s="36" t="s">
        <v>5</v>
      </c>
      <c r="D310" s="37">
        <v>7.2</v>
      </c>
      <c r="E310" s="42"/>
      <c r="F310" s="38"/>
      <c r="G310" s="43">
        <f t="shared" si="27"/>
        <v>0</v>
      </c>
      <c r="H310" s="148" t="s">
        <v>1124</v>
      </c>
    </row>
    <row r="311" spans="1:8" s="22" customFormat="1">
      <c r="A311" s="49" t="s">
        <v>1328</v>
      </c>
      <c r="B311" s="70" t="s">
        <v>1125</v>
      </c>
      <c r="C311" s="36" t="s">
        <v>5</v>
      </c>
      <c r="D311" s="37">
        <v>7.2</v>
      </c>
      <c r="E311" s="42"/>
      <c r="F311" s="42"/>
      <c r="G311" s="43">
        <f t="shared" si="27"/>
        <v>0</v>
      </c>
      <c r="H311" s="148" t="s">
        <v>1126</v>
      </c>
    </row>
    <row r="312" spans="1:8" s="22" customFormat="1">
      <c r="A312" s="49" t="s">
        <v>1329</v>
      </c>
      <c r="B312" s="46" t="s">
        <v>1149</v>
      </c>
      <c r="C312" s="132" t="s">
        <v>110</v>
      </c>
      <c r="D312" s="37">
        <v>3</v>
      </c>
      <c r="E312" s="42"/>
      <c r="F312" s="42"/>
      <c r="G312" s="43">
        <f t="shared" si="27"/>
        <v>0</v>
      </c>
      <c r="H312" s="148" t="s">
        <v>496</v>
      </c>
    </row>
    <row r="313" spans="1:8" s="22" customFormat="1">
      <c r="A313" s="49" t="s">
        <v>1330</v>
      </c>
      <c r="B313" s="46" t="s">
        <v>1150</v>
      </c>
      <c r="C313" s="132" t="s">
        <v>5</v>
      </c>
      <c r="D313" s="37">
        <v>2.4</v>
      </c>
      <c r="E313" s="42"/>
      <c r="F313" s="42"/>
      <c r="G313" s="43">
        <f t="shared" si="27"/>
        <v>0</v>
      </c>
      <c r="H313" s="148" t="s">
        <v>349</v>
      </c>
    </row>
    <row r="314" spans="1:8" s="22" customFormat="1">
      <c r="A314" s="49" t="s">
        <v>2350</v>
      </c>
      <c r="B314" s="46" t="s">
        <v>2348</v>
      </c>
      <c r="C314" s="61" t="s">
        <v>57</v>
      </c>
      <c r="D314" s="41">
        <v>1</v>
      </c>
      <c r="E314" s="42"/>
      <c r="F314" s="42"/>
      <c r="G314" s="43">
        <f>D314*(E314+F314)</f>
        <v>0</v>
      </c>
      <c r="H314" s="148" t="s">
        <v>349</v>
      </c>
    </row>
    <row r="315" spans="1:8" s="22" customFormat="1">
      <c r="A315" s="332" t="s">
        <v>335</v>
      </c>
      <c r="B315" s="212" t="s">
        <v>1178</v>
      </c>
      <c r="C315" s="213"/>
      <c r="D315" s="209"/>
      <c r="E315" s="210">
        <f>SUMPRODUCT(D316:D320,E316:E320)</f>
        <v>0</v>
      </c>
      <c r="F315" s="210">
        <f>SUMPRODUCT(D316:D320,F316:F320)</f>
        <v>0</v>
      </c>
      <c r="G315" s="211">
        <f>SUM(G316:G320)</f>
        <v>0</v>
      </c>
      <c r="H315" s="306" t="s">
        <v>439</v>
      </c>
    </row>
    <row r="316" spans="1:8" s="22" customFormat="1" ht="76.5">
      <c r="A316" s="49" t="s">
        <v>615</v>
      </c>
      <c r="B316" s="157" t="s">
        <v>1141</v>
      </c>
      <c r="C316" s="51" t="s">
        <v>57</v>
      </c>
      <c r="D316" s="37">
        <v>1</v>
      </c>
      <c r="E316" s="38"/>
      <c r="F316" s="38"/>
      <c r="G316" s="43">
        <f>D316*(E316+F316)</f>
        <v>0</v>
      </c>
      <c r="H316" s="148" t="s">
        <v>349</v>
      </c>
    </row>
    <row r="317" spans="1:8" s="22" customFormat="1" ht="76.5">
      <c r="A317" s="49" t="s">
        <v>616</v>
      </c>
      <c r="B317" s="157" t="s">
        <v>1145</v>
      </c>
      <c r="C317" s="51" t="s">
        <v>57</v>
      </c>
      <c r="D317" s="37">
        <v>1</v>
      </c>
      <c r="E317" s="38"/>
      <c r="F317" s="38"/>
      <c r="G317" s="43">
        <f>D317*(E317+F317)</f>
        <v>0</v>
      </c>
      <c r="H317" s="148" t="s">
        <v>349</v>
      </c>
    </row>
    <row r="318" spans="1:8" s="22" customFormat="1" ht="51">
      <c r="A318" s="49" t="s">
        <v>617</v>
      </c>
      <c r="B318" s="157" t="s">
        <v>1143</v>
      </c>
      <c r="C318" s="51" t="s">
        <v>57</v>
      </c>
      <c r="D318" s="37">
        <v>1</v>
      </c>
      <c r="E318" s="38"/>
      <c r="F318" s="38"/>
      <c r="G318" s="43">
        <f>D318*(E318+F318)</f>
        <v>0</v>
      </c>
      <c r="H318" s="148" t="s">
        <v>349</v>
      </c>
    </row>
    <row r="319" spans="1:8" s="22" customFormat="1" ht="63.75">
      <c r="A319" s="49" t="s">
        <v>618</v>
      </c>
      <c r="B319" s="157" t="s">
        <v>1142</v>
      </c>
      <c r="C319" s="51" t="s">
        <v>57</v>
      </c>
      <c r="D319" s="37">
        <v>1</v>
      </c>
      <c r="E319" s="38"/>
      <c r="F319" s="38"/>
      <c r="G319" s="43">
        <f>D319*(E319+F319)</f>
        <v>0</v>
      </c>
      <c r="H319" s="148" t="s">
        <v>349</v>
      </c>
    </row>
    <row r="320" spans="1:8" s="22" customFormat="1" ht="51">
      <c r="A320" s="49" t="s">
        <v>619</v>
      </c>
      <c r="B320" s="157" t="s">
        <v>1144</v>
      </c>
      <c r="C320" s="51" t="s">
        <v>57</v>
      </c>
      <c r="D320" s="37">
        <v>1</v>
      </c>
      <c r="E320" s="38"/>
      <c r="F320" s="38"/>
      <c r="G320" s="43">
        <f>D320*(E320+F320)</f>
        <v>0</v>
      </c>
      <c r="H320" s="148" t="s">
        <v>349</v>
      </c>
    </row>
    <row r="321" spans="1:8" s="22" customFormat="1">
      <c r="A321" s="342" t="s">
        <v>999</v>
      </c>
      <c r="B321" s="341" t="s">
        <v>1176</v>
      </c>
      <c r="C321" s="341"/>
      <c r="D321" s="341"/>
      <c r="E321" s="210">
        <f>SUMPRODUCT(D322:D331,E322:E331)</f>
        <v>0</v>
      </c>
      <c r="F321" s="210">
        <f>SUMPRODUCT(D322:D331,F322:F331)</f>
        <v>0</v>
      </c>
      <c r="G321" s="211">
        <f>SUM(G322:G331)</f>
        <v>0</v>
      </c>
      <c r="H321" s="306" t="s">
        <v>439</v>
      </c>
    </row>
    <row r="322" spans="1:8" s="22" customFormat="1">
      <c r="A322" s="58" t="s">
        <v>1006</v>
      </c>
      <c r="B322" s="144" t="s">
        <v>1120</v>
      </c>
      <c r="C322" s="132" t="s">
        <v>5</v>
      </c>
      <c r="D322" s="37">
        <v>1.95</v>
      </c>
      <c r="E322" s="38"/>
      <c r="F322" s="38"/>
      <c r="G322" s="43">
        <f t="shared" ref="G322:G331" si="28">D322*(E322+F322)</f>
        <v>0</v>
      </c>
      <c r="H322" s="148" t="s">
        <v>731</v>
      </c>
    </row>
    <row r="323" spans="1:8" s="22" customFormat="1">
      <c r="A323" s="58" t="s">
        <v>1007</v>
      </c>
      <c r="B323" s="144" t="s">
        <v>132</v>
      </c>
      <c r="C323" s="132" t="s">
        <v>5</v>
      </c>
      <c r="D323" s="37">
        <v>1.95</v>
      </c>
      <c r="E323" s="38"/>
      <c r="F323" s="38"/>
      <c r="G323" s="43">
        <f t="shared" si="28"/>
        <v>0</v>
      </c>
      <c r="H323" s="148" t="s">
        <v>511</v>
      </c>
    </row>
    <row r="324" spans="1:8" s="22" customFormat="1">
      <c r="A324" s="58" t="s">
        <v>1311</v>
      </c>
      <c r="B324" s="144" t="s">
        <v>353</v>
      </c>
      <c r="C324" s="132" t="s">
        <v>5</v>
      </c>
      <c r="D324" s="37">
        <v>1.95</v>
      </c>
      <c r="E324" s="38"/>
      <c r="F324" s="38"/>
      <c r="G324" s="43">
        <f t="shared" si="28"/>
        <v>0</v>
      </c>
      <c r="H324" s="148" t="s">
        <v>591</v>
      </c>
    </row>
    <row r="325" spans="1:8" s="22" customFormat="1">
      <c r="A325" s="58" t="s">
        <v>1312</v>
      </c>
      <c r="B325" s="144" t="s">
        <v>1116</v>
      </c>
      <c r="C325" s="132" t="s">
        <v>5</v>
      </c>
      <c r="D325" s="37">
        <v>5.0999999999999996</v>
      </c>
      <c r="E325" s="38"/>
      <c r="F325" s="38"/>
      <c r="G325" s="43">
        <f t="shared" si="28"/>
        <v>0</v>
      </c>
      <c r="H325" s="148" t="s">
        <v>349</v>
      </c>
    </row>
    <row r="326" spans="1:8" s="22" customFormat="1">
      <c r="A326" s="58" t="s">
        <v>1313</v>
      </c>
      <c r="B326" s="35" t="s">
        <v>1117</v>
      </c>
      <c r="C326" s="36" t="s">
        <v>6</v>
      </c>
      <c r="D326" s="37">
        <v>0.2</v>
      </c>
      <c r="E326" s="42"/>
      <c r="F326" s="38"/>
      <c r="G326" s="43">
        <f t="shared" si="28"/>
        <v>0</v>
      </c>
      <c r="H326" s="148" t="s">
        <v>349</v>
      </c>
    </row>
    <row r="327" spans="1:8" s="22" customFormat="1">
      <c r="A327" s="58" t="s">
        <v>1314</v>
      </c>
      <c r="B327" s="35" t="s">
        <v>1118</v>
      </c>
      <c r="C327" s="36" t="s">
        <v>5</v>
      </c>
      <c r="D327" s="37">
        <v>0.5</v>
      </c>
      <c r="E327" s="42"/>
      <c r="F327" s="38"/>
      <c r="G327" s="43">
        <f t="shared" si="28"/>
        <v>0</v>
      </c>
      <c r="H327" s="148" t="s">
        <v>349</v>
      </c>
    </row>
    <row r="328" spans="1:8" s="22" customFormat="1">
      <c r="A328" s="58" t="s">
        <v>1315</v>
      </c>
      <c r="B328" s="35" t="s">
        <v>1119</v>
      </c>
      <c r="C328" s="36" t="s">
        <v>6</v>
      </c>
      <c r="D328" s="37">
        <v>0.05</v>
      </c>
      <c r="E328" s="42"/>
      <c r="F328" s="38"/>
      <c r="G328" s="43">
        <f t="shared" si="28"/>
        <v>0</v>
      </c>
      <c r="H328" s="148" t="s">
        <v>1122</v>
      </c>
    </row>
    <row r="329" spans="1:8" s="22" customFormat="1">
      <c r="A329" s="58" t="s">
        <v>1316</v>
      </c>
      <c r="B329" s="35" t="s">
        <v>1123</v>
      </c>
      <c r="C329" s="36" t="s">
        <v>5</v>
      </c>
      <c r="D329" s="37">
        <v>2.37</v>
      </c>
      <c r="E329" s="42"/>
      <c r="F329" s="38"/>
      <c r="G329" s="43">
        <f t="shared" si="28"/>
        <v>0</v>
      </c>
      <c r="H329" s="148" t="s">
        <v>1124</v>
      </c>
    </row>
    <row r="330" spans="1:8" s="22" customFormat="1">
      <c r="A330" s="58" t="s">
        <v>1317</v>
      </c>
      <c r="B330" s="35" t="s">
        <v>1125</v>
      </c>
      <c r="C330" s="36" t="s">
        <v>5</v>
      </c>
      <c r="D330" s="37">
        <v>2.37</v>
      </c>
      <c r="E330" s="42"/>
      <c r="F330" s="38"/>
      <c r="G330" s="43">
        <f t="shared" si="28"/>
        <v>0</v>
      </c>
      <c r="H330" s="148" t="s">
        <v>1126</v>
      </c>
    </row>
    <row r="331" spans="1:8" s="22" customFormat="1">
      <c r="A331" s="58" t="s">
        <v>1318</v>
      </c>
      <c r="B331" s="144" t="s">
        <v>1121</v>
      </c>
      <c r="C331" s="132" t="s">
        <v>110</v>
      </c>
      <c r="D331" s="37">
        <v>1.85</v>
      </c>
      <c r="E331" s="38"/>
      <c r="F331" s="38"/>
      <c r="G331" s="43">
        <f t="shared" si="28"/>
        <v>0</v>
      </c>
      <c r="H331" s="148" t="s">
        <v>1127</v>
      </c>
    </row>
    <row r="332" spans="1:8" s="22" customFormat="1" ht="25.5">
      <c r="A332" s="342" t="s">
        <v>1000</v>
      </c>
      <c r="B332" s="341" t="s">
        <v>1445</v>
      </c>
      <c r="C332" s="341"/>
      <c r="D332" s="341"/>
      <c r="E332" s="210">
        <f>SUMPRODUCT(D333:D338,E333:E338)</f>
        <v>0</v>
      </c>
      <c r="F332" s="210">
        <f>SUMPRODUCT(D333:D338,F333:F338)</f>
        <v>0</v>
      </c>
      <c r="G332" s="211">
        <f>SUM(G333:G338)</f>
        <v>0</v>
      </c>
      <c r="H332" s="306" t="s">
        <v>439</v>
      </c>
    </row>
    <row r="333" spans="1:8" s="22" customFormat="1">
      <c r="A333" s="58" t="s">
        <v>1008</v>
      </c>
      <c r="B333" s="144" t="s">
        <v>1128</v>
      </c>
      <c r="C333" s="132" t="s">
        <v>121</v>
      </c>
      <c r="D333" s="37">
        <v>168</v>
      </c>
      <c r="E333" s="38"/>
      <c r="F333" s="38"/>
      <c r="G333" s="43">
        <f t="shared" ref="G333:G338" si="29">D333*(E333+F333)</f>
        <v>0</v>
      </c>
      <c r="H333" s="148" t="s">
        <v>595</v>
      </c>
    </row>
    <row r="334" spans="1:8" s="22" customFormat="1">
      <c r="A334" s="58" t="s">
        <v>1009</v>
      </c>
      <c r="B334" s="144" t="s">
        <v>1129</v>
      </c>
      <c r="C334" s="132" t="s">
        <v>121</v>
      </c>
      <c r="D334" s="37">
        <v>98</v>
      </c>
      <c r="E334" s="38"/>
      <c r="F334" s="38"/>
      <c r="G334" s="43">
        <f t="shared" si="29"/>
        <v>0</v>
      </c>
      <c r="H334" s="148" t="s">
        <v>595</v>
      </c>
    </row>
    <row r="335" spans="1:8" s="22" customFormat="1">
      <c r="A335" s="58" t="s">
        <v>1010</v>
      </c>
      <c r="B335" s="144" t="s">
        <v>1131</v>
      </c>
      <c r="C335" s="132" t="s">
        <v>5</v>
      </c>
      <c r="D335" s="37">
        <v>3.8</v>
      </c>
      <c r="E335" s="38"/>
      <c r="F335" s="38"/>
      <c r="G335" s="43">
        <f t="shared" si="29"/>
        <v>0</v>
      </c>
      <c r="H335" s="148" t="s">
        <v>349</v>
      </c>
    </row>
    <row r="336" spans="1:8" s="22" customFormat="1">
      <c r="A336" s="58" t="s">
        <v>1011</v>
      </c>
      <c r="B336" s="46" t="s">
        <v>1130</v>
      </c>
      <c r="C336" s="61" t="s">
        <v>5</v>
      </c>
      <c r="D336" s="41">
        <v>10.18</v>
      </c>
      <c r="E336" s="42"/>
      <c r="F336" s="42"/>
      <c r="G336" s="43">
        <f t="shared" si="29"/>
        <v>0</v>
      </c>
      <c r="H336" s="148" t="s">
        <v>349</v>
      </c>
    </row>
    <row r="337" spans="1:8" s="22" customFormat="1">
      <c r="A337" s="58" t="s">
        <v>1319</v>
      </c>
      <c r="B337" s="46" t="s">
        <v>1132</v>
      </c>
      <c r="C337" s="61" t="s">
        <v>57</v>
      </c>
      <c r="D337" s="41">
        <v>7</v>
      </c>
      <c r="E337" s="42"/>
      <c r="F337" s="42"/>
      <c r="G337" s="43">
        <f t="shared" si="29"/>
        <v>0</v>
      </c>
      <c r="H337" s="148" t="s">
        <v>349</v>
      </c>
    </row>
    <row r="338" spans="1:8" s="22" customFormat="1">
      <c r="A338" s="58" t="s">
        <v>2349</v>
      </c>
      <c r="B338" s="46" t="s">
        <v>2348</v>
      </c>
      <c r="C338" s="61" t="s">
        <v>57</v>
      </c>
      <c r="D338" s="41">
        <v>1</v>
      </c>
      <c r="E338" s="42"/>
      <c r="F338" s="42"/>
      <c r="G338" s="43">
        <f t="shared" si="29"/>
        <v>0</v>
      </c>
      <c r="H338" s="148" t="s">
        <v>349</v>
      </c>
    </row>
    <row r="339" spans="1:8" s="22" customFormat="1">
      <c r="A339" s="342" t="s">
        <v>1001</v>
      </c>
      <c r="B339" s="341" t="s">
        <v>1444</v>
      </c>
      <c r="C339" s="341"/>
      <c r="D339" s="341"/>
      <c r="E339" s="210">
        <f>SUMPRODUCT(D340:D345,E340:E345)</f>
        <v>0</v>
      </c>
      <c r="F339" s="210">
        <f>SUMPRODUCT(D340:D345,F340:F345)</f>
        <v>0</v>
      </c>
      <c r="G339" s="211">
        <f>SUM(G340:G345)</f>
        <v>0</v>
      </c>
      <c r="H339" s="306" t="s">
        <v>439</v>
      </c>
    </row>
    <row r="340" spans="1:8" s="22" customFormat="1">
      <c r="A340" s="58" t="s">
        <v>1012</v>
      </c>
      <c r="B340" s="144" t="s">
        <v>2536</v>
      </c>
      <c r="C340" s="132" t="s">
        <v>57</v>
      </c>
      <c r="D340" s="37">
        <v>1</v>
      </c>
      <c r="E340" s="38"/>
      <c r="F340" s="38"/>
      <c r="G340" s="43">
        <f t="shared" ref="G340:G345" si="30">D340*(E340+F340)</f>
        <v>0</v>
      </c>
      <c r="H340" s="148" t="s">
        <v>349</v>
      </c>
    </row>
    <row r="341" spans="1:8" s="22" customFormat="1">
      <c r="A341" s="58" t="s">
        <v>1013</v>
      </c>
      <c r="B341" s="144" t="s">
        <v>1134</v>
      </c>
      <c r="C341" s="132" t="s">
        <v>5</v>
      </c>
      <c r="D341" s="37">
        <v>0.45</v>
      </c>
      <c r="E341" s="38"/>
      <c r="F341" s="38"/>
      <c r="G341" s="43">
        <f t="shared" si="30"/>
        <v>0</v>
      </c>
      <c r="H341" s="148" t="s">
        <v>349</v>
      </c>
    </row>
    <row r="342" spans="1:8" s="22" customFormat="1">
      <c r="A342" s="58" t="s">
        <v>1014</v>
      </c>
      <c r="B342" s="144" t="s">
        <v>1139</v>
      </c>
      <c r="C342" s="132" t="s">
        <v>57</v>
      </c>
      <c r="D342" s="37">
        <v>1</v>
      </c>
      <c r="E342" s="38"/>
      <c r="F342" s="38"/>
      <c r="G342" s="43">
        <f t="shared" si="30"/>
        <v>0</v>
      </c>
      <c r="H342" s="148" t="s">
        <v>349</v>
      </c>
    </row>
    <row r="343" spans="1:8" s="22" customFormat="1">
      <c r="A343" s="58" t="s">
        <v>1320</v>
      </c>
      <c r="B343" s="46" t="s">
        <v>1135</v>
      </c>
      <c r="C343" s="61" t="s">
        <v>37</v>
      </c>
      <c r="D343" s="41">
        <v>1</v>
      </c>
      <c r="E343" s="42"/>
      <c r="F343" s="42"/>
      <c r="G343" s="43">
        <f t="shared" si="30"/>
        <v>0</v>
      </c>
      <c r="H343" s="148" t="s">
        <v>349</v>
      </c>
    </row>
    <row r="344" spans="1:8" s="22" customFormat="1">
      <c r="A344" s="58" t="s">
        <v>1321</v>
      </c>
      <c r="B344" s="46" t="s">
        <v>1136</v>
      </c>
      <c r="C344" s="61" t="s">
        <v>37</v>
      </c>
      <c r="D344" s="41">
        <v>1</v>
      </c>
      <c r="E344" s="42"/>
      <c r="F344" s="42"/>
      <c r="G344" s="43">
        <f t="shared" si="30"/>
        <v>0</v>
      </c>
      <c r="H344" s="148" t="s">
        <v>349</v>
      </c>
    </row>
    <row r="345" spans="1:8" s="22" customFormat="1">
      <c r="A345" s="58" t="s">
        <v>1322</v>
      </c>
      <c r="B345" s="46" t="s">
        <v>1138</v>
      </c>
      <c r="C345" s="61" t="s">
        <v>1137</v>
      </c>
      <c r="D345" s="41">
        <v>25</v>
      </c>
      <c r="E345" s="42"/>
      <c r="F345" s="42"/>
      <c r="G345" s="43">
        <f t="shared" si="30"/>
        <v>0</v>
      </c>
      <c r="H345" s="148" t="s">
        <v>349</v>
      </c>
    </row>
    <row r="346" spans="1:8" s="22" customFormat="1">
      <c r="A346" s="342" t="s">
        <v>1002</v>
      </c>
      <c r="B346" s="341" t="s">
        <v>1443</v>
      </c>
      <c r="C346" s="341"/>
      <c r="D346" s="341"/>
      <c r="E346" s="210">
        <f>SUMPRODUCT(D347:D352,E347:E352)</f>
        <v>0</v>
      </c>
      <c r="F346" s="210">
        <f>SUMPRODUCT(D347:D352,F347:F352)</f>
        <v>0</v>
      </c>
      <c r="G346" s="211">
        <f>SUM(G347:G352)</f>
        <v>0</v>
      </c>
      <c r="H346" s="306" t="s">
        <v>439</v>
      </c>
    </row>
    <row r="347" spans="1:8" s="22" customFormat="1">
      <c r="A347" s="58" t="s">
        <v>1015</v>
      </c>
      <c r="B347" s="144" t="s">
        <v>1133</v>
      </c>
      <c r="C347" s="132" t="s">
        <v>57</v>
      </c>
      <c r="D347" s="37">
        <v>1</v>
      </c>
      <c r="E347" s="38"/>
      <c r="F347" s="38"/>
      <c r="G347" s="43">
        <f t="shared" ref="G347:G352" si="31">D347*(E347+F347)</f>
        <v>0</v>
      </c>
      <c r="H347" s="148" t="s">
        <v>349</v>
      </c>
    </row>
    <row r="348" spans="1:8" s="22" customFormat="1">
      <c r="A348" s="58" t="s">
        <v>1390</v>
      </c>
      <c r="B348" s="144" t="s">
        <v>1134</v>
      </c>
      <c r="C348" s="132" t="s">
        <v>5</v>
      </c>
      <c r="D348" s="37">
        <v>0.45</v>
      </c>
      <c r="E348" s="38"/>
      <c r="F348" s="38"/>
      <c r="G348" s="43">
        <f t="shared" si="31"/>
        <v>0</v>
      </c>
      <c r="H348" s="148" t="s">
        <v>349</v>
      </c>
    </row>
    <row r="349" spans="1:8" s="22" customFormat="1">
      <c r="A349" s="58" t="s">
        <v>1391</v>
      </c>
      <c r="B349" s="144" t="s">
        <v>1139</v>
      </c>
      <c r="C349" s="132" t="s">
        <v>57</v>
      </c>
      <c r="D349" s="37">
        <v>1</v>
      </c>
      <c r="E349" s="38"/>
      <c r="F349" s="38"/>
      <c r="G349" s="43">
        <f t="shared" si="31"/>
        <v>0</v>
      </c>
      <c r="H349" s="148" t="s">
        <v>349</v>
      </c>
    </row>
    <row r="350" spans="1:8" s="22" customFormat="1">
      <c r="A350" s="58" t="s">
        <v>1392</v>
      </c>
      <c r="B350" s="46" t="s">
        <v>1135</v>
      </c>
      <c r="C350" s="61" t="s">
        <v>37</v>
      </c>
      <c r="D350" s="41">
        <v>1</v>
      </c>
      <c r="E350" s="42"/>
      <c r="F350" s="42"/>
      <c r="G350" s="43">
        <f t="shared" si="31"/>
        <v>0</v>
      </c>
      <c r="H350" s="148" t="s">
        <v>349</v>
      </c>
    </row>
    <row r="351" spans="1:8" s="22" customFormat="1">
      <c r="A351" s="58" t="s">
        <v>1393</v>
      </c>
      <c r="B351" s="46" t="s">
        <v>1136</v>
      </c>
      <c r="C351" s="61" t="s">
        <v>37</v>
      </c>
      <c r="D351" s="41">
        <v>1</v>
      </c>
      <c r="E351" s="42"/>
      <c r="F351" s="42"/>
      <c r="G351" s="43">
        <f t="shared" si="31"/>
        <v>0</v>
      </c>
      <c r="H351" s="148" t="s">
        <v>349</v>
      </c>
    </row>
    <row r="352" spans="1:8" s="22" customFormat="1">
      <c r="A352" s="58" t="s">
        <v>1394</v>
      </c>
      <c r="B352" s="46" t="s">
        <v>1138</v>
      </c>
      <c r="C352" s="61" t="s">
        <v>1137</v>
      </c>
      <c r="D352" s="41">
        <v>25</v>
      </c>
      <c r="E352" s="42"/>
      <c r="F352" s="42"/>
      <c r="G352" s="43">
        <f t="shared" si="31"/>
        <v>0</v>
      </c>
      <c r="H352" s="148" t="s">
        <v>349</v>
      </c>
    </row>
    <row r="353" spans="1:8" s="22" customFormat="1">
      <c r="A353" s="342" t="s">
        <v>1003</v>
      </c>
      <c r="B353" s="341" t="s">
        <v>1443</v>
      </c>
      <c r="C353" s="341"/>
      <c r="D353" s="341"/>
      <c r="E353" s="210" t="e">
        <f>SUMPRODUCT(D354,E354)</f>
        <v>#VALUE!</v>
      </c>
      <c r="F353" s="210" t="e">
        <f>SUMPRODUCT(D354,F354)</f>
        <v>#VALUE!</v>
      </c>
      <c r="G353" s="211">
        <f>SUM(G354)</f>
        <v>0</v>
      </c>
      <c r="H353" s="306" t="s">
        <v>439</v>
      </c>
    </row>
    <row r="354" spans="1:8" s="22" customFormat="1" ht="25.5">
      <c r="A354" s="58" t="s">
        <v>1016</v>
      </c>
      <c r="B354" s="144" t="s">
        <v>1446</v>
      </c>
      <c r="C354" s="132" t="s">
        <v>5</v>
      </c>
      <c r="D354" s="37">
        <v>3</v>
      </c>
      <c r="E354" s="38"/>
      <c r="F354" s="38"/>
      <c r="G354" s="43">
        <f>D354*(E354+F354)</f>
        <v>0</v>
      </c>
      <c r="H354" s="148" t="s">
        <v>349</v>
      </c>
    </row>
    <row r="355" spans="1:8" s="22" customFormat="1">
      <c r="A355" s="342" t="s">
        <v>1004</v>
      </c>
      <c r="B355" s="341" t="s">
        <v>2622</v>
      </c>
      <c r="C355" s="341"/>
      <c r="D355" s="341"/>
      <c r="E355" s="210">
        <f>SUMPRODUCT(D356:D358,E356:E358)</f>
        <v>0</v>
      </c>
      <c r="F355" s="210">
        <f>SUMPRODUCT(D356:D358,F356:F358)</f>
        <v>0</v>
      </c>
      <c r="G355" s="211">
        <f>SUM(G356:G358)</f>
        <v>0</v>
      </c>
      <c r="H355" s="306" t="s">
        <v>439</v>
      </c>
    </row>
    <row r="356" spans="1:8" s="22" customFormat="1" ht="25.5">
      <c r="A356" s="58" t="s">
        <v>1032</v>
      </c>
      <c r="B356" s="46" t="s">
        <v>1435</v>
      </c>
      <c r="C356" s="132" t="s">
        <v>1137</v>
      </c>
      <c r="D356" s="37">
        <v>465</v>
      </c>
      <c r="E356" s="38"/>
      <c r="F356" s="42"/>
      <c r="G356" s="43">
        <f>D356*(E356+F356)</f>
        <v>0</v>
      </c>
      <c r="H356" s="148" t="s">
        <v>349</v>
      </c>
    </row>
    <row r="357" spans="1:8" s="22" customFormat="1" ht="25.5">
      <c r="A357" s="58" t="s">
        <v>2059</v>
      </c>
      <c r="B357" s="46" t="s">
        <v>2204</v>
      </c>
      <c r="C357" s="132" t="s">
        <v>5</v>
      </c>
      <c r="D357" s="37">
        <v>10</v>
      </c>
      <c r="E357" s="38"/>
      <c r="F357" s="42"/>
      <c r="G357" s="43">
        <f>D357*(E357+F357)</f>
        <v>0</v>
      </c>
      <c r="H357" s="148" t="s">
        <v>349</v>
      </c>
    </row>
    <row r="358" spans="1:8" s="22" customFormat="1" ht="25.5">
      <c r="A358" s="58" t="s">
        <v>2621</v>
      </c>
      <c r="B358" s="46" t="s">
        <v>2651</v>
      </c>
      <c r="C358" s="132" t="s">
        <v>57</v>
      </c>
      <c r="D358" s="37">
        <v>10</v>
      </c>
      <c r="E358" s="38"/>
      <c r="F358" s="42"/>
      <c r="G358" s="43">
        <f>D358*(E358+F358)</f>
        <v>0</v>
      </c>
      <c r="H358" s="148" t="s">
        <v>349</v>
      </c>
    </row>
    <row r="359" spans="1:8" s="22" customFormat="1">
      <c r="A359" s="342" t="s">
        <v>1005</v>
      </c>
      <c r="B359" s="341" t="s">
        <v>1440</v>
      </c>
      <c r="C359" s="341"/>
      <c r="D359" s="341"/>
      <c r="E359" s="210">
        <f>SUMPRODUCT(D360:D361,E360:E361)</f>
        <v>0</v>
      </c>
      <c r="F359" s="210">
        <f>SUMPRODUCT(D360:D361,F360:F361)</f>
        <v>0</v>
      </c>
      <c r="G359" s="211">
        <f>SUM(G360:G361)</f>
        <v>0</v>
      </c>
      <c r="H359" s="306" t="s">
        <v>439</v>
      </c>
    </row>
    <row r="360" spans="1:8" s="22" customFormat="1" ht="25.5">
      <c r="A360" s="58" t="s">
        <v>1033</v>
      </c>
      <c r="B360" s="46" t="s">
        <v>1441</v>
      </c>
      <c r="C360" s="132" t="s">
        <v>5</v>
      </c>
      <c r="D360" s="37">
        <v>25</v>
      </c>
      <c r="E360" s="38"/>
      <c r="F360" s="42"/>
      <c r="G360" s="43">
        <f>D360*(E360+F360)</f>
        <v>0</v>
      </c>
      <c r="H360" s="148" t="s">
        <v>349</v>
      </c>
    </row>
    <row r="361" spans="1:8" s="22" customFormat="1">
      <c r="A361" s="58" t="s">
        <v>1034</v>
      </c>
      <c r="B361" s="46" t="s">
        <v>1442</v>
      </c>
      <c r="C361" s="132" t="s">
        <v>592</v>
      </c>
      <c r="D361" s="37">
        <v>3</v>
      </c>
      <c r="E361" s="38"/>
      <c r="F361" s="42"/>
      <c r="G361" s="43">
        <f>D361*(E361+F361)</f>
        <v>0</v>
      </c>
      <c r="H361" s="148" t="s">
        <v>349</v>
      </c>
    </row>
    <row r="362" spans="1:8" s="22" customFormat="1">
      <c r="A362" s="342" t="s">
        <v>2310</v>
      </c>
      <c r="B362" s="341" t="s">
        <v>2313</v>
      </c>
      <c r="C362" s="341"/>
      <c r="D362" s="341"/>
      <c r="E362" s="210">
        <f>SUMPRODUCT(D363:D365,E363:E365)</f>
        <v>0</v>
      </c>
      <c r="F362" s="210">
        <f>SUMPRODUCT(D363:D365,F363:F365)</f>
        <v>0</v>
      </c>
      <c r="G362" s="211">
        <f>SUM(G363:G365)</f>
        <v>0</v>
      </c>
      <c r="H362" s="306" t="s">
        <v>439</v>
      </c>
    </row>
    <row r="363" spans="1:8" s="22" customFormat="1">
      <c r="A363" s="58" t="s">
        <v>2311</v>
      </c>
      <c r="B363" s="46" t="s">
        <v>2314</v>
      </c>
      <c r="C363" s="132" t="s">
        <v>57</v>
      </c>
      <c r="D363" s="37">
        <v>2</v>
      </c>
      <c r="E363" s="38"/>
      <c r="F363" s="42"/>
      <c r="G363" s="43">
        <f>D363*(E363+F363)</f>
        <v>0</v>
      </c>
      <c r="H363" s="148" t="s">
        <v>349</v>
      </c>
    </row>
    <row r="364" spans="1:8" s="22" customFormat="1">
      <c r="A364" s="58" t="s">
        <v>2312</v>
      </c>
      <c r="B364" s="46" t="s">
        <v>2315</v>
      </c>
      <c r="C364" s="132" t="s">
        <v>57</v>
      </c>
      <c r="D364" s="37">
        <v>2</v>
      </c>
      <c r="E364" s="38"/>
      <c r="F364" s="42"/>
      <c r="G364" s="43">
        <f>D364*(E364+F364)</f>
        <v>0</v>
      </c>
      <c r="H364" s="148" t="s">
        <v>349</v>
      </c>
    </row>
    <row r="365" spans="1:8" s="22" customFormat="1">
      <c r="A365" s="58" t="s">
        <v>2347</v>
      </c>
      <c r="B365" s="46" t="s">
        <v>2346</v>
      </c>
      <c r="C365" s="132" t="s">
        <v>57</v>
      </c>
      <c r="D365" s="37">
        <v>2</v>
      </c>
      <c r="E365" s="38"/>
      <c r="F365" s="42"/>
      <c r="G365" s="43">
        <f>D365*(E365+F365)</f>
        <v>0</v>
      </c>
      <c r="H365" s="148" t="s">
        <v>349</v>
      </c>
    </row>
    <row r="366" spans="1:8" s="22" customFormat="1">
      <c r="A366" s="342" t="s">
        <v>2408</v>
      </c>
      <c r="B366" s="341" t="s">
        <v>2412</v>
      </c>
      <c r="C366" s="341"/>
      <c r="D366" s="341"/>
      <c r="E366" s="210">
        <f>SUMPRODUCT(D367:D378,E367:E378)</f>
        <v>0</v>
      </c>
      <c r="F366" s="210">
        <f>SUMPRODUCT(D367:D378,F367:F378)</f>
        <v>0</v>
      </c>
      <c r="G366" s="211">
        <f>SUM(G367:G378)</f>
        <v>0</v>
      </c>
      <c r="H366" s="306" t="s">
        <v>439</v>
      </c>
    </row>
    <row r="367" spans="1:8" s="22" customFormat="1">
      <c r="A367" s="58" t="s">
        <v>2409</v>
      </c>
      <c r="B367" s="46" t="s">
        <v>2413</v>
      </c>
      <c r="C367" s="132" t="s">
        <v>5</v>
      </c>
      <c r="D367" s="37">
        <v>1.5</v>
      </c>
      <c r="E367" s="38"/>
      <c r="F367" s="42"/>
      <c r="G367" s="43">
        <f>D367*(E367+F367)</f>
        <v>0</v>
      </c>
      <c r="H367" s="148" t="s">
        <v>1904</v>
      </c>
    </row>
    <row r="368" spans="1:8" s="22" customFormat="1">
      <c r="A368" s="58" t="s">
        <v>2410</v>
      </c>
      <c r="B368" s="46" t="s">
        <v>2424</v>
      </c>
      <c r="C368" s="132" t="s">
        <v>6</v>
      </c>
      <c r="D368" s="37">
        <v>0.75</v>
      </c>
      <c r="E368" s="38"/>
      <c r="F368" s="42"/>
      <c r="G368" s="43">
        <f t="shared" ref="G368:G378" si="32">D368*(E368+F368)</f>
        <v>0</v>
      </c>
      <c r="H368" s="148" t="s">
        <v>1410</v>
      </c>
    </row>
    <row r="369" spans="1:8" s="22" customFormat="1">
      <c r="A369" s="58" t="s">
        <v>2411</v>
      </c>
      <c r="B369" s="46" t="s">
        <v>2425</v>
      </c>
      <c r="C369" s="132" t="s">
        <v>5</v>
      </c>
      <c r="D369" s="37">
        <v>0.72</v>
      </c>
      <c r="E369" s="38"/>
      <c r="F369" s="42"/>
      <c r="G369" s="43">
        <f t="shared" si="32"/>
        <v>0</v>
      </c>
      <c r="H369" s="148" t="s">
        <v>593</v>
      </c>
    </row>
    <row r="370" spans="1:8" s="22" customFormat="1">
      <c r="A370" s="58" t="s">
        <v>2414</v>
      </c>
      <c r="B370" s="46" t="s">
        <v>2426</v>
      </c>
      <c r="C370" s="132" t="s">
        <v>9</v>
      </c>
      <c r="D370" s="37">
        <v>5</v>
      </c>
      <c r="E370" s="38"/>
      <c r="F370" s="42"/>
      <c r="G370" s="43">
        <f t="shared" si="32"/>
        <v>0</v>
      </c>
      <c r="H370" s="148" t="s">
        <v>404</v>
      </c>
    </row>
    <row r="371" spans="1:8" s="22" customFormat="1">
      <c r="A371" s="58" t="s">
        <v>2415</v>
      </c>
      <c r="B371" s="46" t="s">
        <v>1407</v>
      </c>
      <c r="C371" s="132" t="s">
        <v>6</v>
      </c>
      <c r="D371" s="37">
        <v>0.37</v>
      </c>
      <c r="E371" s="38"/>
      <c r="F371" s="42"/>
      <c r="G371" s="43">
        <f t="shared" si="32"/>
        <v>0</v>
      </c>
      <c r="H371" s="148" t="s">
        <v>1408</v>
      </c>
    </row>
    <row r="372" spans="1:8" s="22" customFormat="1">
      <c r="A372" s="58" t="s">
        <v>2416</v>
      </c>
      <c r="B372" s="46" t="s">
        <v>2423</v>
      </c>
      <c r="C372" s="132" t="s">
        <v>5</v>
      </c>
      <c r="D372" s="37">
        <v>1</v>
      </c>
      <c r="E372" s="38"/>
      <c r="F372" s="42"/>
      <c r="G372" s="43">
        <f t="shared" si="32"/>
        <v>0</v>
      </c>
      <c r="H372" s="148" t="s">
        <v>1904</v>
      </c>
    </row>
    <row r="373" spans="1:8" s="22" customFormat="1">
      <c r="A373" s="58" t="s">
        <v>2417</v>
      </c>
      <c r="B373" s="46" t="s">
        <v>2427</v>
      </c>
      <c r="C373" s="132" t="s">
        <v>6</v>
      </c>
      <c r="D373" s="37">
        <v>0.71</v>
      </c>
      <c r="E373" s="38"/>
      <c r="F373" s="42"/>
      <c r="G373" s="43">
        <f t="shared" si="32"/>
        <v>0</v>
      </c>
      <c r="H373" s="148" t="s">
        <v>732</v>
      </c>
    </row>
    <row r="374" spans="1:8" s="22" customFormat="1">
      <c r="A374" s="58" t="s">
        <v>2418</v>
      </c>
      <c r="B374" s="46" t="s">
        <v>2428</v>
      </c>
      <c r="C374" s="132" t="s">
        <v>6</v>
      </c>
      <c r="D374" s="37">
        <v>0.71</v>
      </c>
      <c r="E374" s="38"/>
      <c r="F374" s="42"/>
      <c r="G374" s="43">
        <f t="shared" ref="G374" si="33">D374*(E374+F374)</f>
        <v>0</v>
      </c>
      <c r="H374" s="148" t="s">
        <v>2429</v>
      </c>
    </row>
    <row r="375" spans="1:8" s="22" customFormat="1">
      <c r="A375" s="58" t="s">
        <v>2419</v>
      </c>
      <c r="B375" s="46" t="s">
        <v>2430</v>
      </c>
      <c r="C375" s="132" t="s">
        <v>121</v>
      </c>
      <c r="D375" s="37">
        <v>12.3</v>
      </c>
      <c r="E375" s="38"/>
      <c r="F375" s="42"/>
      <c r="G375" s="43">
        <f t="shared" si="32"/>
        <v>0</v>
      </c>
      <c r="H375" s="148" t="s">
        <v>403</v>
      </c>
    </row>
    <row r="376" spans="1:8" s="22" customFormat="1">
      <c r="A376" s="58" t="s">
        <v>2420</v>
      </c>
      <c r="B376" s="46" t="s">
        <v>2431</v>
      </c>
      <c r="C376" s="132" t="s">
        <v>121</v>
      </c>
      <c r="D376" s="37">
        <v>8</v>
      </c>
      <c r="E376" s="38"/>
      <c r="F376" s="42"/>
      <c r="G376" s="43">
        <f t="shared" si="32"/>
        <v>0</v>
      </c>
      <c r="H376" s="148" t="s">
        <v>544</v>
      </c>
    </row>
    <row r="377" spans="1:8" s="22" customFormat="1">
      <c r="A377" s="58" t="s">
        <v>2421</v>
      </c>
      <c r="B377" s="46" t="s">
        <v>735</v>
      </c>
      <c r="C377" s="132" t="s">
        <v>121</v>
      </c>
      <c r="D377" s="37">
        <v>2</v>
      </c>
      <c r="E377" s="38"/>
      <c r="F377" s="42"/>
      <c r="G377" s="43">
        <f t="shared" si="32"/>
        <v>0</v>
      </c>
      <c r="H377" s="148" t="s">
        <v>543</v>
      </c>
    </row>
    <row r="378" spans="1:8" s="22" customFormat="1">
      <c r="A378" s="58" t="s">
        <v>2422</v>
      </c>
      <c r="B378" s="46" t="s">
        <v>2432</v>
      </c>
      <c r="C378" s="132" t="s">
        <v>5</v>
      </c>
      <c r="D378" s="37">
        <v>1.9</v>
      </c>
      <c r="E378" s="38"/>
      <c r="F378" s="42"/>
      <c r="G378" s="43">
        <f t="shared" si="32"/>
        <v>0</v>
      </c>
      <c r="H378" s="148" t="s">
        <v>2433</v>
      </c>
    </row>
    <row r="379" spans="1:8" s="22" customFormat="1">
      <c r="A379" s="342" t="s">
        <v>2567</v>
      </c>
      <c r="B379" s="341" t="s">
        <v>2592</v>
      </c>
      <c r="C379" s="341"/>
      <c r="D379" s="341"/>
      <c r="E379" s="210">
        <f>SUMPRODUCT(D380:D393,E380:E393)</f>
        <v>0</v>
      </c>
      <c r="F379" s="210">
        <f>SUMPRODUCT(D380:D393,F380:F393)</f>
        <v>0</v>
      </c>
      <c r="G379" s="211">
        <f>SUM(G380:G393)</f>
        <v>0</v>
      </c>
      <c r="H379" s="306" t="s">
        <v>439</v>
      </c>
    </row>
    <row r="380" spans="1:8" s="22" customFormat="1" ht="25.5">
      <c r="A380" s="58" t="s">
        <v>2568</v>
      </c>
      <c r="B380" s="46" t="s">
        <v>1151</v>
      </c>
      <c r="C380" s="132" t="s">
        <v>5</v>
      </c>
      <c r="D380" s="37">
        <v>10.08</v>
      </c>
      <c r="E380" s="42"/>
      <c r="F380" s="42"/>
      <c r="G380" s="43">
        <f t="shared" ref="G380:G393" si="34">D380*(E380+F380)</f>
        <v>0</v>
      </c>
      <c r="H380" s="433" t="s">
        <v>2086</v>
      </c>
    </row>
    <row r="381" spans="1:8" s="22" customFormat="1">
      <c r="A381" s="58" t="s">
        <v>2569</v>
      </c>
      <c r="B381" s="46" t="s">
        <v>2580</v>
      </c>
      <c r="C381" s="132" t="s">
        <v>5</v>
      </c>
      <c r="D381" s="37">
        <v>2.1</v>
      </c>
      <c r="E381" s="42"/>
      <c r="F381" s="42"/>
      <c r="G381" s="43">
        <f t="shared" si="34"/>
        <v>0</v>
      </c>
      <c r="H381" s="148" t="s">
        <v>349</v>
      </c>
    </row>
    <row r="382" spans="1:8" s="22" customFormat="1">
      <c r="A382" s="58" t="s">
        <v>2570</v>
      </c>
      <c r="B382" s="46" t="s">
        <v>2581</v>
      </c>
      <c r="C382" s="132" t="s">
        <v>5</v>
      </c>
      <c r="D382" s="37">
        <v>17.5</v>
      </c>
      <c r="E382" s="42"/>
      <c r="F382" s="42"/>
      <c r="G382" s="43">
        <f t="shared" si="34"/>
        <v>0</v>
      </c>
      <c r="H382" s="434" t="s">
        <v>507</v>
      </c>
    </row>
    <row r="383" spans="1:8" s="22" customFormat="1">
      <c r="A383" s="58" t="s">
        <v>2571</v>
      </c>
      <c r="B383" s="53" t="s">
        <v>2604</v>
      </c>
      <c r="C383" s="40" t="s">
        <v>6</v>
      </c>
      <c r="D383" s="54">
        <v>1.26</v>
      </c>
      <c r="E383" s="42"/>
      <c r="F383" s="42"/>
      <c r="G383" s="43">
        <f t="shared" si="34"/>
        <v>0</v>
      </c>
      <c r="H383" s="435" t="s">
        <v>506</v>
      </c>
    </row>
    <row r="384" spans="1:8" s="22" customFormat="1">
      <c r="A384" s="58" t="s">
        <v>2572</v>
      </c>
      <c r="B384" s="46" t="s">
        <v>2582</v>
      </c>
      <c r="C384" s="132" t="s">
        <v>5</v>
      </c>
      <c r="D384" s="37">
        <v>14</v>
      </c>
      <c r="E384" s="42"/>
      <c r="F384" s="42"/>
      <c r="G384" s="43">
        <f t="shared" si="34"/>
        <v>0</v>
      </c>
      <c r="H384" s="434" t="s">
        <v>507</v>
      </c>
    </row>
    <row r="385" spans="1:8" s="22" customFormat="1">
      <c r="A385" s="58" t="s">
        <v>2573</v>
      </c>
      <c r="B385" s="46" t="s">
        <v>132</v>
      </c>
      <c r="C385" s="132" t="s">
        <v>5</v>
      </c>
      <c r="D385" s="37">
        <v>14</v>
      </c>
      <c r="E385" s="42"/>
      <c r="F385" s="42"/>
      <c r="G385" s="43">
        <f t="shared" si="34"/>
        <v>0</v>
      </c>
      <c r="H385" s="148" t="s">
        <v>511</v>
      </c>
    </row>
    <row r="386" spans="1:8" s="22" customFormat="1">
      <c r="A386" s="58" t="s">
        <v>2574</v>
      </c>
      <c r="B386" s="46" t="s">
        <v>353</v>
      </c>
      <c r="C386" s="132" t="s">
        <v>5</v>
      </c>
      <c r="D386" s="37">
        <v>14</v>
      </c>
      <c r="E386" s="42"/>
      <c r="F386" s="42"/>
      <c r="G386" s="43">
        <f t="shared" si="34"/>
        <v>0</v>
      </c>
      <c r="H386" s="148" t="s">
        <v>432</v>
      </c>
    </row>
    <row r="387" spans="1:8" s="22" customFormat="1">
      <c r="A387" s="58" t="s">
        <v>2575</v>
      </c>
      <c r="B387" s="46" t="s">
        <v>2583</v>
      </c>
      <c r="C387" s="132" t="s">
        <v>57</v>
      </c>
      <c r="D387" s="37">
        <v>7</v>
      </c>
      <c r="E387" s="42"/>
      <c r="F387" s="42"/>
      <c r="G387" s="43">
        <f t="shared" si="34"/>
        <v>0</v>
      </c>
      <c r="H387" s="148" t="s">
        <v>349</v>
      </c>
    </row>
    <row r="388" spans="1:8" s="22" customFormat="1">
      <c r="A388" s="58" t="s">
        <v>2576</v>
      </c>
      <c r="B388" s="46" t="s">
        <v>2584</v>
      </c>
      <c r="C388" s="132" t="s">
        <v>57</v>
      </c>
      <c r="D388" s="37">
        <v>7</v>
      </c>
      <c r="E388" s="42"/>
      <c r="F388" s="42"/>
      <c r="G388" s="43">
        <f t="shared" si="34"/>
        <v>0</v>
      </c>
      <c r="H388" s="148" t="s">
        <v>2590</v>
      </c>
    </row>
    <row r="389" spans="1:8" s="22" customFormat="1">
      <c r="A389" s="58" t="s">
        <v>2577</v>
      </c>
      <c r="B389" s="46" t="s">
        <v>1139</v>
      </c>
      <c r="C389" s="132" t="s">
        <v>57</v>
      </c>
      <c r="D389" s="37">
        <v>7</v>
      </c>
      <c r="E389" s="42"/>
      <c r="F389" s="42"/>
      <c r="G389" s="43">
        <f t="shared" si="34"/>
        <v>0</v>
      </c>
      <c r="H389" s="148" t="s">
        <v>349</v>
      </c>
    </row>
    <row r="390" spans="1:8" s="22" customFormat="1">
      <c r="A390" s="58" t="s">
        <v>2578</v>
      </c>
      <c r="B390" s="46" t="s">
        <v>2585</v>
      </c>
      <c r="C390" s="132" t="s">
        <v>57</v>
      </c>
      <c r="D390" s="37">
        <v>7</v>
      </c>
      <c r="E390" s="42"/>
      <c r="F390" s="42"/>
      <c r="G390" s="43">
        <f t="shared" si="34"/>
        <v>0</v>
      </c>
      <c r="H390" s="148" t="s">
        <v>2025</v>
      </c>
    </row>
    <row r="391" spans="1:8" s="22" customFormat="1">
      <c r="A391" s="58" t="s">
        <v>2579</v>
      </c>
      <c r="B391" s="46" t="s">
        <v>2589</v>
      </c>
      <c r="C391" s="132" t="s">
        <v>57</v>
      </c>
      <c r="D391" s="37">
        <v>7</v>
      </c>
      <c r="E391" s="42"/>
      <c r="F391" s="42"/>
      <c r="G391" s="43">
        <f t="shared" si="34"/>
        <v>0</v>
      </c>
      <c r="H391" s="148" t="s">
        <v>2023</v>
      </c>
    </row>
    <row r="392" spans="1:8" s="22" customFormat="1">
      <c r="A392" s="58" t="s">
        <v>2588</v>
      </c>
      <c r="B392" s="46" t="s">
        <v>2586</v>
      </c>
      <c r="C392" s="132" t="s">
        <v>5</v>
      </c>
      <c r="D392" s="37">
        <v>7</v>
      </c>
      <c r="E392" s="42"/>
      <c r="F392" s="42"/>
      <c r="G392" s="43">
        <f t="shared" si="34"/>
        <v>0</v>
      </c>
      <c r="H392" s="148" t="s">
        <v>2591</v>
      </c>
    </row>
    <row r="393" spans="1:8" s="22" customFormat="1" ht="25.5">
      <c r="A393" s="58" t="s">
        <v>2605</v>
      </c>
      <c r="B393" s="47" t="s">
        <v>2587</v>
      </c>
      <c r="C393" s="48" t="s">
        <v>110</v>
      </c>
      <c r="D393" s="37">
        <v>16.8</v>
      </c>
      <c r="E393" s="42"/>
      <c r="F393" s="42"/>
      <c r="G393" s="43">
        <f t="shared" si="34"/>
        <v>0</v>
      </c>
      <c r="H393" s="399" t="s">
        <v>496</v>
      </c>
    </row>
    <row r="394" spans="1:8" s="22" customFormat="1">
      <c r="A394" s="49"/>
      <c r="B394" s="69"/>
      <c r="C394" s="51"/>
      <c r="D394" s="37"/>
      <c r="E394" s="38"/>
      <c r="F394" s="38"/>
      <c r="G394" s="43"/>
      <c r="H394" s="433"/>
    </row>
    <row r="395" spans="1:8" s="22" customFormat="1">
      <c r="A395" s="333" t="s">
        <v>8</v>
      </c>
      <c r="B395" s="231" t="s">
        <v>77</v>
      </c>
      <c r="C395" s="232"/>
      <c r="D395" s="233"/>
      <c r="E395" s="234">
        <f>SUM(E396,E417,E514,E435,E483)</f>
        <v>0</v>
      </c>
      <c r="F395" s="234">
        <f>SUM(F396,F417,F514,F435,F483)</f>
        <v>0</v>
      </c>
      <c r="G395" s="234">
        <f>SUM(G396,G417,G514,G435,G483)</f>
        <v>0</v>
      </c>
      <c r="H395" s="307" t="s">
        <v>439</v>
      </c>
    </row>
    <row r="396" spans="1:8" s="22" customFormat="1">
      <c r="A396" s="333" t="s">
        <v>22</v>
      </c>
      <c r="B396" s="231" t="s">
        <v>1874</v>
      </c>
      <c r="C396" s="232"/>
      <c r="D396" s="233"/>
      <c r="E396" s="234">
        <f>SUMPRODUCT(E397:E416,D397:D416)</f>
        <v>0</v>
      </c>
      <c r="F396" s="234">
        <f>SUMPRODUCT(F397:F416,D397:D416)</f>
        <v>0</v>
      </c>
      <c r="G396" s="205">
        <f>SUM(G397:G416)</f>
        <v>0</v>
      </c>
      <c r="H396" s="307" t="s">
        <v>439</v>
      </c>
    </row>
    <row r="397" spans="1:8" s="22" customFormat="1" ht="89.25">
      <c r="A397" s="68" t="s">
        <v>1035</v>
      </c>
      <c r="B397" s="39" t="s">
        <v>668</v>
      </c>
      <c r="C397" s="45" t="s">
        <v>57</v>
      </c>
      <c r="D397" s="41">
        <v>1</v>
      </c>
      <c r="E397" s="147"/>
      <c r="F397" s="38"/>
      <c r="G397" s="43">
        <f t="shared" ref="G397:G416" si="35">D397*(E397+F397)</f>
        <v>0</v>
      </c>
      <c r="H397" s="148" t="s">
        <v>349</v>
      </c>
    </row>
    <row r="398" spans="1:8" s="22" customFormat="1" ht="89.25">
      <c r="A398" s="68" t="s">
        <v>1036</v>
      </c>
      <c r="B398" s="39" t="s">
        <v>669</v>
      </c>
      <c r="C398" s="45" t="s">
        <v>57</v>
      </c>
      <c r="D398" s="41">
        <v>1</v>
      </c>
      <c r="E398" s="147"/>
      <c r="F398" s="38"/>
      <c r="G398" s="43">
        <f t="shared" si="35"/>
        <v>0</v>
      </c>
      <c r="H398" s="148" t="s">
        <v>349</v>
      </c>
    </row>
    <row r="399" spans="1:8" s="22" customFormat="1" ht="89.25">
      <c r="A399" s="68" t="s">
        <v>1037</v>
      </c>
      <c r="B399" s="39" t="s">
        <v>670</v>
      </c>
      <c r="C399" s="45" t="s">
        <v>57</v>
      </c>
      <c r="D399" s="41">
        <v>1</v>
      </c>
      <c r="E399" s="147"/>
      <c r="F399" s="38"/>
      <c r="G399" s="43">
        <f t="shared" si="35"/>
        <v>0</v>
      </c>
      <c r="H399" s="148" t="s">
        <v>349</v>
      </c>
    </row>
    <row r="400" spans="1:8" s="22" customFormat="1" ht="89.25">
      <c r="A400" s="68" t="s">
        <v>1038</v>
      </c>
      <c r="B400" s="39" t="s">
        <v>671</v>
      </c>
      <c r="C400" s="45" t="s">
        <v>57</v>
      </c>
      <c r="D400" s="41">
        <v>1</v>
      </c>
      <c r="E400" s="147"/>
      <c r="F400" s="38"/>
      <c r="G400" s="43">
        <f t="shared" si="35"/>
        <v>0</v>
      </c>
      <c r="H400" s="148" t="s">
        <v>349</v>
      </c>
    </row>
    <row r="401" spans="1:8" s="22" customFormat="1" ht="89.25">
      <c r="A401" s="68" t="s">
        <v>1039</v>
      </c>
      <c r="B401" s="39" t="s">
        <v>672</v>
      </c>
      <c r="C401" s="45" t="s">
        <v>57</v>
      </c>
      <c r="D401" s="41">
        <v>1</v>
      </c>
      <c r="E401" s="147"/>
      <c r="F401" s="38"/>
      <c r="G401" s="43">
        <f t="shared" si="35"/>
        <v>0</v>
      </c>
      <c r="H401" s="148" t="s">
        <v>349</v>
      </c>
    </row>
    <row r="402" spans="1:8" s="22" customFormat="1" ht="89.25">
      <c r="A402" s="68" t="s">
        <v>1040</v>
      </c>
      <c r="B402" s="39" t="s">
        <v>673</v>
      </c>
      <c r="C402" s="45" t="s">
        <v>57</v>
      </c>
      <c r="D402" s="41">
        <v>1</v>
      </c>
      <c r="E402" s="147"/>
      <c r="F402" s="38"/>
      <c r="G402" s="43">
        <f t="shared" si="35"/>
        <v>0</v>
      </c>
      <c r="H402" s="148" t="s">
        <v>349</v>
      </c>
    </row>
    <row r="403" spans="1:8" s="22" customFormat="1" ht="89.25">
      <c r="A403" s="68" t="s">
        <v>1041</v>
      </c>
      <c r="B403" s="50" t="s">
        <v>687</v>
      </c>
      <c r="C403" s="51" t="s">
        <v>57</v>
      </c>
      <c r="D403" s="36">
        <v>1</v>
      </c>
      <c r="E403" s="153"/>
      <c r="F403" s="38"/>
      <c r="G403" s="43">
        <f t="shared" si="35"/>
        <v>0</v>
      </c>
      <c r="H403" s="148" t="s">
        <v>349</v>
      </c>
    </row>
    <row r="404" spans="1:8" s="22" customFormat="1" ht="89.25">
      <c r="A404" s="68" t="s">
        <v>1042</v>
      </c>
      <c r="B404" s="39" t="s">
        <v>626</v>
      </c>
      <c r="C404" s="45" t="s">
        <v>57</v>
      </c>
      <c r="D404" s="41">
        <v>1</v>
      </c>
      <c r="E404" s="147"/>
      <c r="F404" s="38"/>
      <c r="G404" s="43">
        <f t="shared" si="35"/>
        <v>0</v>
      </c>
      <c r="H404" s="148" t="s">
        <v>349</v>
      </c>
    </row>
    <row r="405" spans="1:8" s="22" customFormat="1" ht="89.25">
      <c r="A405" s="68" t="s">
        <v>1043</v>
      </c>
      <c r="B405" s="39" t="s">
        <v>666</v>
      </c>
      <c r="C405" s="45" t="s">
        <v>57</v>
      </c>
      <c r="D405" s="41">
        <v>1</v>
      </c>
      <c r="E405" s="147"/>
      <c r="F405" s="38"/>
      <c r="G405" s="43">
        <f t="shared" si="35"/>
        <v>0</v>
      </c>
      <c r="H405" s="148" t="s">
        <v>349</v>
      </c>
    </row>
    <row r="406" spans="1:8" s="22" customFormat="1" ht="89.25">
      <c r="A406" s="68" t="s">
        <v>1044</v>
      </c>
      <c r="B406" s="39" t="s">
        <v>677</v>
      </c>
      <c r="C406" s="45" t="s">
        <v>57</v>
      </c>
      <c r="D406" s="41">
        <v>1</v>
      </c>
      <c r="E406" s="147"/>
      <c r="F406" s="38"/>
      <c r="G406" s="43">
        <f t="shared" si="35"/>
        <v>0</v>
      </c>
      <c r="H406" s="148" t="s">
        <v>349</v>
      </c>
    </row>
    <row r="407" spans="1:8" s="22" customFormat="1" ht="89.25">
      <c r="A407" s="68" t="s">
        <v>1045</v>
      </c>
      <c r="B407" s="39" t="s">
        <v>678</v>
      </c>
      <c r="C407" s="45" t="s">
        <v>57</v>
      </c>
      <c r="D407" s="41">
        <v>1</v>
      </c>
      <c r="E407" s="147"/>
      <c r="F407" s="38"/>
      <c r="G407" s="43">
        <f t="shared" si="35"/>
        <v>0</v>
      </c>
      <c r="H407" s="148" t="s">
        <v>349</v>
      </c>
    </row>
    <row r="408" spans="1:8" s="22" customFormat="1" ht="76.5">
      <c r="A408" s="68" t="s">
        <v>1046</v>
      </c>
      <c r="B408" s="39" t="s">
        <v>702</v>
      </c>
      <c r="C408" s="45" t="s">
        <v>57</v>
      </c>
      <c r="D408" s="114">
        <v>1</v>
      </c>
      <c r="E408" s="147"/>
      <c r="F408" s="38"/>
      <c r="G408" s="43">
        <f t="shared" si="35"/>
        <v>0</v>
      </c>
      <c r="H408" s="148" t="s">
        <v>349</v>
      </c>
    </row>
    <row r="409" spans="1:8" s="22" customFormat="1" ht="89.25">
      <c r="A409" s="68" t="s">
        <v>1047</v>
      </c>
      <c r="B409" s="39" t="s">
        <v>354</v>
      </c>
      <c r="C409" s="45" t="s">
        <v>57</v>
      </c>
      <c r="D409" s="41">
        <v>1</v>
      </c>
      <c r="E409" s="147"/>
      <c r="F409" s="38"/>
      <c r="G409" s="43">
        <f t="shared" si="35"/>
        <v>0</v>
      </c>
      <c r="H409" s="148" t="s">
        <v>349</v>
      </c>
    </row>
    <row r="410" spans="1:8" s="22" customFormat="1" ht="89.25">
      <c r="A410" s="68" t="s">
        <v>1048</v>
      </c>
      <c r="B410" s="39" t="s">
        <v>371</v>
      </c>
      <c r="C410" s="45" t="s">
        <v>57</v>
      </c>
      <c r="D410" s="41">
        <v>1</v>
      </c>
      <c r="E410" s="147"/>
      <c r="F410" s="38"/>
      <c r="G410" s="43">
        <f t="shared" si="35"/>
        <v>0</v>
      </c>
      <c r="H410" s="148" t="s">
        <v>349</v>
      </c>
    </row>
    <row r="411" spans="1:8" s="22" customFormat="1" ht="38.25">
      <c r="A411" s="68" t="s">
        <v>1049</v>
      </c>
      <c r="B411" s="47" t="s">
        <v>2319</v>
      </c>
      <c r="C411" s="45" t="s">
        <v>57</v>
      </c>
      <c r="D411" s="114">
        <v>9</v>
      </c>
      <c r="E411" s="38"/>
      <c r="F411" s="38"/>
      <c r="G411" s="43">
        <f t="shared" si="35"/>
        <v>0</v>
      </c>
      <c r="H411" s="434" t="s">
        <v>349</v>
      </c>
    </row>
    <row r="412" spans="1:8" s="22" customFormat="1">
      <c r="A412" s="68" t="s">
        <v>1050</v>
      </c>
      <c r="B412" s="44" t="s">
        <v>2320</v>
      </c>
      <c r="C412" s="45" t="s">
        <v>57</v>
      </c>
      <c r="D412" s="373">
        <v>8</v>
      </c>
      <c r="E412" s="42"/>
      <c r="F412" s="42"/>
      <c r="G412" s="43">
        <f t="shared" si="35"/>
        <v>0</v>
      </c>
      <c r="H412" s="434" t="s">
        <v>349</v>
      </c>
    </row>
    <row r="413" spans="1:8" s="22" customFormat="1">
      <c r="A413" s="68" t="s">
        <v>1051</v>
      </c>
      <c r="B413" s="44" t="s">
        <v>2321</v>
      </c>
      <c r="C413" s="45" t="s">
        <v>57</v>
      </c>
      <c r="D413" s="114">
        <v>4</v>
      </c>
      <c r="E413" s="42"/>
      <c r="F413" s="42"/>
      <c r="G413" s="43">
        <f t="shared" si="35"/>
        <v>0</v>
      </c>
      <c r="H413" s="434" t="s">
        <v>349</v>
      </c>
    </row>
    <row r="414" spans="1:8" s="22" customFormat="1">
      <c r="A414" s="68" t="s">
        <v>1052</v>
      </c>
      <c r="B414" s="44" t="s">
        <v>2322</v>
      </c>
      <c r="C414" s="45" t="s">
        <v>57</v>
      </c>
      <c r="D414" s="114">
        <v>8</v>
      </c>
      <c r="E414" s="42"/>
      <c r="F414" s="42"/>
      <c r="G414" s="43">
        <f t="shared" si="35"/>
        <v>0</v>
      </c>
      <c r="H414" s="434" t="s">
        <v>349</v>
      </c>
    </row>
    <row r="415" spans="1:8" s="22" customFormat="1" ht="25.5">
      <c r="A415" s="68" t="s">
        <v>1053</v>
      </c>
      <c r="B415" s="44" t="s">
        <v>2323</v>
      </c>
      <c r="C415" s="45" t="s">
        <v>57</v>
      </c>
      <c r="D415" s="114">
        <v>8</v>
      </c>
      <c r="E415" s="42"/>
      <c r="F415" s="42"/>
      <c r="G415" s="43">
        <f t="shared" si="35"/>
        <v>0</v>
      </c>
      <c r="H415" s="434" t="s">
        <v>349</v>
      </c>
    </row>
    <row r="416" spans="1:8" s="22" customFormat="1" ht="25.5">
      <c r="A416" s="68" t="s">
        <v>1054</v>
      </c>
      <c r="B416" s="44" t="s">
        <v>2324</v>
      </c>
      <c r="C416" s="45" t="s">
        <v>57</v>
      </c>
      <c r="D416" s="114">
        <v>8</v>
      </c>
      <c r="E416" s="42"/>
      <c r="F416" s="42"/>
      <c r="G416" s="43">
        <f t="shared" si="35"/>
        <v>0</v>
      </c>
      <c r="H416" s="434" t="s">
        <v>349</v>
      </c>
    </row>
    <row r="417" spans="1:8" s="22" customFormat="1">
      <c r="A417" s="333" t="s">
        <v>24</v>
      </c>
      <c r="B417" s="231" t="s">
        <v>1875</v>
      </c>
      <c r="C417" s="232"/>
      <c r="D417" s="233"/>
      <c r="E417" s="234">
        <f>SUMPRODUCT(E418:E434,D418:D434)</f>
        <v>0</v>
      </c>
      <c r="F417" s="234">
        <f>SUMPRODUCT(D418:D434,F418:F434)</f>
        <v>0</v>
      </c>
      <c r="G417" s="205">
        <f>SUM(G418:G434)</f>
        <v>0</v>
      </c>
      <c r="H417" s="307" t="s">
        <v>439</v>
      </c>
    </row>
    <row r="418" spans="1:8" s="22" customFormat="1" ht="25.5">
      <c r="A418" s="68" t="s">
        <v>1055</v>
      </c>
      <c r="B418" s="69" t="s">
        <v>680</v>
      </c>
      <c r="C418" s="45" t="s">
        <v>64</v>
      </c>
      <c r="D418" s="41">
        <v>15</v>
      </c>
      <c r="E418" s="42"/>
      <c r="F418" s="42"/>
      <c r="G418" s="43">
        <f t="shared" ref="G418:G434" si="36">D418*(E418+F418)</f>
        <v>0</v>
      </c>
      <c r="H418" s="434" t="s">
        <v>349</v>
      </c>
    </row>
    <row r="419" spans="1:8" s="22" customFormat="1">
      <c r="A419" s="68" t="s">
        <v>1056</v>
      </c>
      <c r="B419" s="69" t="s">
        <v>602</v>
      </c>
      <c r="C419" s="45" t="s">
        <v>64</v>
      </c>
      <c r="D419" s="41">
        <v>60</v>
      </c>
      <c r="E419" s="42"/>
      <c r="F419" s="42"/>
      <c r="G419" s="43">
        <f t="shared" si="36"/>
        <v>0</v>
      </c>
      <c r="H419" s="434" t="s">
        <v>349</v>
      </c>
    </row>
    <row r="420" spans="1:8" s="22" customFormat="1" ht="25.5">
      <c r="A420" s="68" t="s">
        <v>1057</v>
      </c>
      <c r="B420" s="69" t="s">
        <v>679</v>
      </c>
      <c r="C420" s="45" t="s">
        <v>64</v>
      </c>
      <c r="D420" s="41">
        <v>20</v>
      </c>
      <c r="E420" s="42"/>
      <c r="F420" s="42"/>
      <c r="G420" s="43">
        <f t="shared" si="36"/>
        <v>0</v>
      </c>
      <c r="H420" s="434" t="s">
        <v>349</v>
      </c>
    </row>
    <row r="421" spans="1:8" s="22" customFormat="1">
      <c r="A421" s="68" t="s">
        <v>1058</v>
      </c>
      <c r="B421" s="69" t="s">
        <v>604</v>
      </c>
      <c r="C421" s="45" t="s">
        <v>64</v>
      </c>
      <c r="D421" s="41">
        <v>25</v>
      </c>
      <c r="E421" s="42"/>
      <c r="F421" s="42"/>
      <c r="G421" s="43">
        <f t="shared" si="36"/>
        <v>0</v>
      </c>
      <c r="H421" s="434" t="s">
        <v>349</v>
      </c>
    </row>
    <row r="422" spans="1:8" s="22" customFormat="1">
      <c r="A422" s="68" t="s">
        <v>1059</v>
      </c>
      <c r="B422" s="69" t="s">
        <v>603</v>
      </c>
      <c r="C422" s="45" t="s">
        <v>64</v>
      </c>
      <c r="D422" s="41">
        <v>25</v>
      </c>
      <c r="E422" s="42"/>
      <c r="F422" s="42"/>
      <c r="G422" s="43">
        <f t="shared" si="36"/>
        <v>0</v>
      </c>
      <c r="H422" s="434" t="s">
        <v>349</v>
      </c>
    </row>
    <row r="423" spans="1:8" s="22" customFormat="1" ht="38.25">
      <c r="A423" s="68" t="s">
        <v>1060</v>
      </c>
      <c r="B423" s="39" t="s">
        <v>375</v>
      </c>
      <c r="C423" s="45" t="s">
        <v>57</v>
      </c>
      <c r="D423" s="41">
        <v>3</v>
      </c>
      <c r="E423" s="147"/>
      <c r="F423" s="38"/>
      <c r="G423" s="43">
        <f t="shared" si="36"/>
        <v>0</v>
      </c>
      <c r="H423" s="434" t="s">
        <v>349</v>
      </c>
    </row>
    <row r="424" spans="1:8" s="22" customFormat="1">
      <c r="A424" s="68" t="s">
        <v>1061</v>
      </c>
      <c r="B424" s="39" t="s">
        <v>833</v>
      </c>
      <c r="C424" s="45" t="s">
        <v>9</v>
      </c>
      <c r="D424" s="114">
        <v>1000</v>
      </c>
      <c r="E424" s="147"/>
      <c r="F424" s="38"/>
      <c r="G424" s="43">
        <f t="shared" si="36"/>
        <v>0</v>
      </c>
      <c r="H424" s="148" t="s">
        <v>834</v>
      </c>
    </row>
    <row r="425" spans="1:8" s="22" customFormat="1">
      <c r="A425" s="68" t="s">
        <v>1062</v>
      </c>
      <c r="B425" s="44" t="s">
        <v>272</v>
      </c>
      <c r="C425" s="45" t="s">
        <v>9</v>
      </c>
      <c r="D425" s="41">
        <v>3000</v>
      </c>
      <c r="E425" s="147"/>
      <c r="F425" s="38"/>
      <c r="G425" s="43">
        <f t="shared" si="36"/>
        <v>0</v>
      </c>
      <c r="H425" s="148" t="s">
        <v>273</v>
      </c>
    </row>
    <row r="426" spans="1:8" s="22" customFormat="1">
      <c r="A426" s="68" t="s">
        <v>1063</v>
      </c>
      <c r="B426" s="39" t="s">
        <v>376</v>
      </c>
      <c r="C426" s="45" t="s">
        <v>57</v>
      </c>
      <c r="D426" s="41">
        <v>30</v>
      </c>
      <c r="E426" s="38"/>
      <c r="F426" s="38"/>
      <c r="G426" s="43">
        <f t="shared" si="36"/>
        <v>0</v>
      </c>
      <c r="H426" s="434" t="s">
        <v>349</v>
      </c>
    </row>
    <row r="427" spans="1:8" s="22" customFormat="1">
      <c r="A427" s="68" t="s">
        <v>1064</v>
      </c>
      <c r="B427" s="47" t="s">
        <v>208</v>
      </c>
      <c r="C427" s="40" t="s">
        <v>57</v>
      </c>
      <c r="D427" s="41">
        <v>4</v>
      </c>
      <c r="E427" s="38"/>
      <c r="F427" s="38"/>
      <c r="G427" s="43">
        <f t="shared" si="36"/>
        <v>0</v>
      </c>
      <c r="H427" s="148" t="s">
        <v>209</v>
      </c>
    </row>
    <row r="428" spans="1:8" s="22" customFormat="1" ht="25.5">
      <c r="A428" s="68" t="s">
        <v>1065</v>
      </c>
      <c r="B428" s="47" t="s">
        <v>210</v>
      </c>
      <c r="C428" s="48" t="s">
        <v>9</v>
      </c>
      <c r="D428" s="37">
        <v>150</v>
      </c>
      <c r="E428" s="38"/>
      <c r="F428" s="38"/>
      <c r="G428" s="43">
        <f t="shared" si="36"/>
        <v>0</v>
      </c>
      <c r="H428" s="148" t="s">
        <v>349</v>
      </c>
    </row>
    <row r="429" spans="1:8" s="22" customFormat="1">
      <c r="A429" s="68" t="s">
        <v>1066</v>
      </c>
      <c r="B429" s="47" t="s">
        <v>379</v>
      </c>
      <c r="C429" s="45" t="s">
        <v>57</v>
      </c>
      <c r="D429" s="114">
        <v>50</v>
      </c>
      <c r="E429" s="38"/>
      <c r="F429" s="38"/>
      <c r="G429" s="43">
        <f t="shared" si="36"/>
        <v>0</v>
      </c>
      <c r="H429" s="434" t="s">
        <v>349</v>
      </c>
    </row>
    <row r="430" spans="1:8" s="22" customFormat="1">
      <c r="A430" s="68" t="s">
        <v>1067</v>
      </c>
      <c r="B430" s="47" t="s">
        <v>380</v>
      </c>
      <c r="C430" s="45" t="s">
        <v>57</v>
      </c>
      <c r="D430" s="114">
        <v>400</v>
      </c>
      <c r="E430" s="38"/>
      <c r="F430" s="38"/>
      <c r="G430" s="43">
        <f t="shared" si="36"/>
        <v>0</v>
      </c>
      <c r="H430" s="434" t="s">
        <v>349</v>
      </c>
    </row>
    <row r="431" spans="1:8" s="22" customFormat="1">
      <c r="A431" s="68" t="s">
        <v>1068</v>
      </c>
      <c r="B431" s="47" t="s">
        <v>381</v>
      </c>
      <c r="C431" s="45" t="s">
        <v>57</v>
      </c>
      <c r="D431" s="114">
        <v>400</v>
      </c>
      <c r="E431" s="38"/>
      <c r="F431" s="38"/>
      <c r="G431" s="43">
        <f t="shared" si="36"/>
        <v>0</v>
      </c>
      <c r="H431" s="434" t="s">
        <v>349</v>
      </c>
    </row>
    <row r="432" spans="1:8" s="22" customFormat="1">
      <c r="A432" s="68" t="s">
        <v>1069</v>
      </c>
      <c r="B432" s="44" t="s">
        <v>213</v>
      </c>
      <c r="C432" s="45" t="s">
        <v>9</v>
      </c>
      <c r="D432" s="41">
        <v>340</v>
      </c>
      <c r="E432" s="147"/>
      <c r="F432" s="38"/>
      <c r="G432" s="43">
        <f t="shared" si="36"/>
        <v>0</v>
      </c>
      <c r="H432" s="148" t="s">
        <v>584</v>
      </c>
    </row>
    <row r="433" spans="1:8" s="22" customFormat="1">
      <c r="A433" s="68" t="s">
        <v>1070</v>
      </c>
      <c r="B433" s="44" t="s">
        <v>272</v>
      </c>
      <c r="C433" s="45" t="s">
        <v>9</v>
      </c>
      <c r="D433" s="41">
        <v>6000</v>
      </c>
      <c r="E433" s="147"/>
      <c r="F433" s="38"/>
      <c r="G433" s="43">
        <f t="shared" si="36"/>
        <v>0</v>
      </c>
      <c r="H433" s="148" t="s">
        <v>273</v>
      </c>
    </row>
    <row r="434" spans="1:8" s="22" customFormat="1" ht="25.5">
      <c r="A434" s="68" t="s">
        <v>1071</v>
      </c>
      <c r="B434" s="39" t="s">
        <v>665</v>
      </c>
      <c r="C434" s="45" t="s">
        <v>9</v>
      </c>
      <c r="D434" s="41">
        <v>350</v>
      </c>
      <c r="E434" s="38"/>
      <c r="F434" s="38"/>
      <c r="G434" s="43">
        <f t="shared" si="36"/>
        <v>0</v>
      </c>
      <c r="H434" s="433" t="s">
        <v>676</v>
      </c>
    </row>
    <row r="435" spans="1:8" s="22" customFormat="1">
      <c r="A435" s="327" t="s">
        <v>268</v>
      </c>
      <c r="B435" s="231" t="s">
        <v>2222</v>
      </c>
      <c r="C435" s="370"/>
      <c r="D435" s="370"/>
      <c r="E435" s="204">
        <f>SUMPRODUCT(D436:D482,E436:E482)</f>
        <v>0</v>
      </c>
      <c r="F435" s="204">
        <f>SUMPRODUCT(D436:D482,F436:F482)</f>
        <v>0</v>
      </c>
      <c r="G435" s="205">
        <f>SUM(G436:G482)</f>
        <v>0</v>
      </c>
      <c r="H435" s="307" t="s">
        <v>439</v>
      </c>
    </row>
    <row r="436" spans="1:8" s="22" customFormat="1" ht="25.5">
      <c r="A436" s="68" t="s">
        <v>1080</v>
      </c>
      <c r="B436" s="186" t="s">
        <v>654</v>
      </c>
      <c r="C436" s="45" t="s">
        <v>57</v>
      </c>
      <c r="D436" s="41">
        <v>19</v>
      </c>
      <c r="E436" s="38"/>
      <c r="F436" s="38"/>
      <c r="G436" s="43">
        <f t="shared" ref="G436:G482" si="37">D436*(E436+F436)</f>
        <v>0</v>
      </c>
      <c r="H436" s="434" t="s">
        <v>349</v>
      </c>
    </row>
    <row r="437" spans="1:8" s="22" customFormat="1" ht="38.25">
      <c r="A437" s="68" t="s">
        <v>1081</v>
      </c>
      <c r="B437" s="39" t="s">
        <v>2616</v>
      </c>
      <c r="C437" s="45" t="s">
        <v>57</v>
      </c>
      <c r="D437" s="41">
        <v>6</v>
      </c>
      <c r="E437" s="38"/>
      <c r="F437" s="38"/>
      <c r="G437" s="43">
        <f t="shared" si="37"/>
        <v>0</v>
      </c>
      <c r="H437" s="434" t="s">
        <v>349</v>
      </c>
    </row>
    <row r="438" spans="1:8" s="22" customFormat="1">
      <c r="A438" s="68" t="s">
        <v>1082</v>
      </c>
      <c r="B438" s="39" t="s">
        <v>664</v>
      </c>
      <c r="C438" s="45" t="s">
        <v>57</v>
      </c>
      <c r="D438" s="41">
        <v>2</v>
      </c>
      <c r="E438" s="38"/>
      <c r="F438" s="38"/>
      <c r="G438" s="43">
        <f t="shared" si="37"/>
        <v>0</v>
      </c>
      <c r="H438" s="434" t="s">
        <v>349</v>
      </c>
    </row>
    <row r="439" spans="1:8" s="22" customFormat="1" ht="63.75">
      <c r="A439" s="68" t="s">
        <v>1083</v>
      </c>
      <c r="B439" s="39" t="s">
        <v>238</v>
      </c>
      <c r="C439" s="45" t="s">
        <v>57</v>
      </c>
      <c r="D439" s="41">
        <v>50</v>
      </c>
      <c r="E439" s="42"/>
      <c r="F439" s="42"/>
      <c r="G439" s="43">
        <f t="shared" si="37"/>
        <v>0</v>
      </c>
      <c r="H439" s="148" t="s">
        <v>349</v>
      </c>
    </row>
    <row r="440" spans="1:8" s="22" customFormat="1" ht="38.25">
      <c r="A440" s="68" t="s">
        <v>1084</v>
      </c>
      <c r="B440" s="69" t="s">
        <v>239</v>
      </c>
      <c r="C440" s="45" t="s">
        <v>57</v>
      </c>
      <c r="D440" s="41">
        <v>50</v>
      </c>
      <c r="E440" s="42"/>
      <c r="F440" s="42"/>
      <c r="G440" s="43">
        <f t="shared" si="37"/>
        <v>0</v>
      </c>
      <c r="H440" s="148" t="s">
        <v>349</v>
      </c>
    </row>
    <row r="441" spans="1:8" s="22" customFormat="1">
      <c r="A441" s="68" t="s">
        <v>1085</v>
      </c>
      <c r="B441" s="69" t="s">
        <v>240</v>
      </c>
      <c r="C441" s="45" t="s">
        <v>57</v>
      </c>
      <c r="D441" s="41">
        <v>100</v>
      </c>
      <c r="E441" s="42"/>
      <c r="F441" s="42"/>
      <c r="G441" s="43">
        <f t="shared" si="37"/>
        <v>0</v>
      </c>
      <c r="H441" s="148" t="s">
        <v>349</v>
      </c>
    </row>
    <row r="442" spans="1:8" s="22" customFormat="1" ht="38.25">
      <c r="A442" s="68" t="s">
        <v>1086</v>
      </c>
      <c r="B442" s="69" t="s">
        <v>2646</v>
      </c>
      <c r="C442" s="45" t="s">
        <v>57</v>
      </c>
      <c r="D442" s="41">
        <v>80</v>
      </c>
      <c r="E442" s="42"/>
      <c r="F442" s="42"/>
      <c r="G442" s="43">
        <f t="shared" si="37"/>
        <v>0</v>
      </c>
      <c r="H442" s="148" t="s">
        <v>349</v>
      </c>
    </row>
    <row r="443" spans="1:8" s="22" customFormat="1" ht="25.5">
      <c r="A443" s="68" t="s">
        <v>1087</v>
      </c>
      <c r="B443" s="69" t="s">
        <v>2648</v>
      </c>
      <c r="C443" s="45" t="s">
        <v>57</v>
      </c>
      <c r="D443" s="41">
        <v>242</v>
      </c>
      <c r="E443" s="42"/>
      <c r="F443" s="42"/>
      <c r="G443" s="43">
        <f t="shared" si="37"/>
        <v>0</v>
      </c>
      <c r="H443" s="434" t="s">
        <v>349</v>
      </c>
    </row>
    <row r="444" spans="1:8" s="22" customFormat="1" ht="25.5">
      <c r="A444" s="68" t="s">
        <v>1088</v>
      </c>
      <c r="B444" s="394" t="s">
        <v>2647</v>
      </c>
      <c r="C444" s="45" t="s">
        <v>57</v>
      </c>
      <c r="D444" s="41">
        <v>97</v>
      </c>
      <c r="E444" s="38"/>
      <c r="F444" s="38"/>
      <c r="G444" s="43">
        <f t="shared" si="37"/>
        <v>0</v>
      </c>
      <c r="H444" s="434" t="s">
        <v>349</v>
      </c>
    </row>
    <row r="445" spans="1:8" s="22" customFormat="1" ht="76.5">
      <c r="A445" s="68" t="s">
        <v>1089</v>
      </c>
      <c r="B445" s="39" t="s">
        <v>251</v>
      </c>
      <c r="C445" s="45" t="s">
        <v>57</v>
      </c>
      <c r="D445" s="158">
        <v>35</v>
      </c>
      <c r="E445" s="38"/>
      <c r="F445" s="38"/>
      <c r="G445" s="43">
        <f t="shared" si="37"/>
        <v>0</v>
      </c>
      <c r="H445" s="434" t="s">
        <v>349</v>
      </c>
    </row>
    <row r="446" spans="1:8" s="22" customFormat="1" ht="25.5">
      <c r="A446" s="68" t="s">
        <v>1090</v>
      </c>
      <c r="B446" s="39" t="s">
        <v>252</v>
      </c>
      <c r="C446" s="45" t="s">
        <v>57</v>
      </c>
      <c r="D446" s="158">
        <v>70</v>
      </c>
      <c r="E446" s="38"/>
      <c r="F446" s="38"/>
      <c r="G446" s="43">
        <f t="shared" si="37"/>
        <v>0</v>
      </c>
      <c r="H446" s="434" t="s">
        <v>349</v>
      </c>
    </row>
    <row r="447" spans="1:8" s="22" customFormat="1" ht="25.5">
      <c r="A447" s="68" t="s">
        <v>1091</v>
      </c>
      <c r="B447" s="39" t="s">
        <v>253</v>
      </c>
      <c r="C447" s="45" t="s">
        <v>57</v>
      </c>
      <c r="D447" s="158">
        <v>140</v>
      </c>
      <c r="E447" s="38"/>
      <c r="F447" s="38"/>
      <c r="G447" s="43">
        <f t="shared" si="37"/>
        <v>0</v>
      </c>
      <c r="H447" s="434" t="s">
        <v>349</v>
      </c>
    </row>
    <row r="448" spans="1:8" s="22" customFormat="1" ht="76.5">
      <c r="A448" s="68" t="s">
        <v>1092</v>
      </c>
      <c r="B448" s="39" t="s">
        <v>254</v>
      </c>
      <c r="C448" s="45" t="s">
        <v>57</v>
      </c>
      <c r="D448" s="158">
        <v>10</v>
      </c>
      <c r="E448" s="38"/>
      <c r="F448" s="38"/>
      <c r="G448" s="43">
        <f t="shared" si="37"/>
        <v>0</v>
      </c>
      <c r="H448" s="434" t="s">
        <v>349</v>
      </c>
    </row>
    <row r="449" spans="1:8" s="22" customFormat="1">
      <c r="A449" s="68" t="s">
        <v>1093</v>
      </c>
      <c r="B449" s="39" t="s">
        <v>255</v>
      </c>
      <c r="C449" s="45" t="s">
        <v>57</v>
      </c>
      <c r="D449" s="158">
        <v>20</v>
      </c>
      <c r="E449" s="38"/>
      <c r="F449" s="38"/>
      <c r="G449" s="43">
        <f t="shared" si="37"/>
        <v>0</v>
      </c>
      <c r="H449" s="434" t="s">
        <v>349</v>
      </c>
    </row>
    <row r="450" spans="1:8" s="22" customFormat="1" ht="25.5">
      <c r="A450" s="68" t="s">
        <v>1094</v>
      </c>
      <c r="B450" s="39" t="s">
        <v>256</v>
      </c>
      <c r="C450" s="45" t="s">
        <v>57</v>
      </c>
      <c r="D450" s="158">
        <v>40</v>
      </c>
      <c r="E450" s="38"/>
      <c r="F450" s="38"/>
      <c r="G450" s="43">
        <f t="shared" si="37"/>
        <v>0</v>
      </c>
      <c r="H450" s="434" t="s">
        <v>349</v>
      </c>
    </row>
    <row r="451" spans="1:8" s="22" customFormat="1" ht="38.25">
      <c r="A451" s="68" t="s">
        <v>1095</v>
      </c>
      <c r="B451" s="39" t="s">
        <v>250</v>
      </c>
      <c r="C451" s="45" t="s">
        <v>57</v>
      </c>
      <c r="D451" s="158">
        <v>20</v>
      </c>
      <c r="E451" s="38"/>
      <c r="F451" s="38"/>
      <c r="G451" s="43">
        <f t="shared" si="37"/>
        <v>0</v>
      </c>
      <c r="H451" s="434" t="s">
        <v>349</v>
      </c>
    </row>
    <row r="452" spans="1:8" s="22" customFormat="1" ht="25.5">
      <c r="A452" s="68" t="s">
        <v>1096</v>
      </c>
      <c r="B452" s="39" t="s">
        <v>249</v>
      </c>
      <c r="C452" s="45" t="s">
        <v>57</v>
      </c>
      <c r="D452" s="158">
        <v>20</v>
      </c>
      <c r="E452" s="38"/>
      <c r="F452" s="38"/>
      <c r="G452" s="43">
        <f t="shared" si="37"/>
        <v>0</v>
      </c>
      <c r="H452" s="434" t="s">
        <v>349</v>
      </c>
    </row>
    <row r="453" spans="1:8" s="22" customFormat="1" ht="25.5">
      <c r="A453" s="68" t="s">
        <v>1097</v>
      </c>
      <c r="B453" s="39" t="s">
        <v>248</v>
      </c>
      <c r="C453" s="45" t="s">
        <v>57</v>
      </c>
      <c r="D453" s="158">
        <v>20</v>
      </c>
      <c r="E453" s="38"/>
      <c r="F453" s="38"/>
      <c r="G453" s="43">
        <f t="shared" si="37"/>
        <v>0</v>
      </c>
      <c r="H453" s="434" t="s">
        <v>349</v>
      </c>
    </row>
    <row r="454" spans="1:8" s="22" customFormat="1" ht="51">
      <c r="A454" s="68" t="s">
        <v>1098</v>
      </c>
      <c r="B454" s="39" t="s">
        <v>246</v>
      </c>
      <c r="C454" s="45" t="s">
        <v>57</v>
      </c>
      <c r="D454" s="114">
        <v>15</v>
      </c>
      <c r="E454" s="38"/>
      <c r="F454" s="38"/>
      <c r="G454" s="43">
        <f t="shared" si="37"/>
        <v>0</v>
      </c>
      <c r="H454" s="434" t="s">
        <v>349</v>
      </c>
    </row>
    <row r="455" spans="1:8" s="22" customFormat="1" ht="25.5">
      <c r="A455" s="68" t="s">
        <v>1099</v>
      </c>
      <c r="B455" s="39" t="s">
        <v>247</v>
      </c>
      <c r="C455" s="45" t="s">
        <v>57</v>
      </c>
      <c r="D455" s="114">
        <v>15</v>
      </c>
      <c r="E455" s="38"/>
      <c r="F455" s="38"/>
      <c r="G455" s="43">
        <f t="shared" si="37"/>
        <v>0</v>
      </c>
      <c r="H455" s="434" t="s">
        <v>349</v>
      </c>
    </row>
    <row r="456" spans="1:8" s="22" customFormat="1" ht="76.5">
      <c r="A456" s="68" t="s">
        <v>1100</v>
      </c>
      <c r="B456" s="39" t="s">
        <v>257</v>
      </c>
      <c r="C456" s="45" t="s">
        <v>57</v>
      </c>
      <c r="D456" s="41">
        <v>35</v>
      </c>
      <c r="E456" s="38"/>
      <c r="F456" s="38"/>
      <c r="G456" s="43">
        <f t="shared" si="37"/>
        <v>0</v>
      </c>
      <c r="H456" s="434" t="s">
        <v>349</v>
      </c>
    </row>
    <row r="457" spans="1:8" s="22" customFormat="1" ht="38.25">
      <c r="A457" s="68" t="s">
        <v>1101</v>
      </c>
      <c r="B457" s="39" t="s">
        <v>258</v>
      </c>
      <c r="C457" s="45" t="s">
        <v>57</v>
      </c>
      <c r="D457" s="41">
        <v>35</v>
      </c>
      <c r="E457" s="38"/>
      <c r="F457" s="38"/>
      <c r="G457" s="43">
        <f t="shared" si="37"/>
        <v>0</v>
      </c>
      <c r="H457" s="434" t="s">
        <v>349</v>
      </c>
    </row>
    <row r="458" spans="1:8" s="22" customFormat="1" ht="25.5">
      <c r="A458" s="68" t="s">
        <v>1894</v>
      </c>
      <c r="B458" s="39" t="s">
        <v>259</v>
      </c>
      <c r="C458" s="45" t="s">
        <v>57</v>
      </c>
      <c r="D458" s="41">
        <v>70</v>
      </c>
      <c r="E458" s="38"/>
      <c r="F458" s="38"/>
      <c r="G458" s="43">
        <f t="shared" si="37"/>
        <v>0</v>
      </c>
      <c r="H458" s="434" t="s">
        <v>349</v>
      </c>
    </row>
    <row r="459" spans="1:8" s="22" customFormat="1" ht="76.5">
      <c r="A459" s="68" t="s">
        <v>1895</v>
      </c>
      <c r="B459" s="39" t="s">
        <v>260</v>
      </c>
      <c r="C459" s="45" t="s">
        <v>57</v>
      </c>
      <c r="D459" s="41">
        <v>30</v>
      </c>
      <c r="E459" s="38"/>
      <c r="F459" s="38"/>
      <c r="G459" s="43">
        <f t="shared" si="37"/>
        <v>0</v>
      </c>
      <c r="H459" s="434" t="s">
        <v>349</v>
      </c>
    </row>
    <row r="460" spans="1:8" s="22" customFormat="1" ht="25.5">
      <c r="A460" s="68" t="s">
        <v>2224</v>
      </c>
      <c r="B460" s="39" t="s">
        <v>261</v>
      </c>
      <c r="C460" s="45" t="s">
        <v>57</v>
      </c>
      <c r="D460" s="41">
        <v>30</v>
      </c>
      <c r="E460" s="38"/>
      <c r="F460" s="38"/>
      <c r="G460" s="43">
        <f t="shared" si="37"/>
        <v>0</v>
      </c>
      <c r="H460" s="434" t="s">
        <v>349</v>
      </c>
    </row>
    <row r="461" spans="1:8" s="22" customFormat="1" ht="25.5">
      <c r="A461" s="68" t="s">
        <v>2225</v>
      </c>
      <c r="B461" s="39" t="s">
        <v>262</v>
      </c>
      <c r="C461" s="45" t="s">
        <v>57</v>
      </c>
      <c r="D461" s="41">
        <v>60</v>
      </c>
      <c r="E461" s="38"/>
      <c r="F461" s="38"/>
      <c r="G461" s="43">
        <f t="shared" si="37"/>
        <v>0</v>
      </c>
      <c r="H461" s="434" t="s">
        <v>349</v>
      </c>
    </row>
    <row r="462" spans="1:8" s="22" customFormat="1" ht="51">
      <c r="A462" s="68" t="s">
        <v>2226</v>
      </c>
      <c r="B462" s="39" t="s">
        <v>321</v>
      </c>
      <c r="C462" s="45" t="s">
        <v>57</v>
      </c>
      <c r="D462" s="41">
        <v>30</v>
      </c>
      <c r="E462" s="38"/>
      <c r="F462" s="38"/>
      <c r="G462" s="43">
        <f t="shared" si="37"/>
        <v>0</v>
      </c>
      <c r="H462" s="434" t="s">
        <v>349</v>
      </c>
    </row>
    <row r="463" spans="1:8" s="22" customFormat="1" ht="38.25">
      <c r="A463" s="68" t="s">
        <v>2227</v>
      </c>
      <c r="B463" s="39" t="s">
        <v>322</v>
      </c>
      <c r="C463" s="45" t="s">
        <v>57</v>
      </c>
      <c r="D463" s="41">
        <v>30</v>
      </c>
      <c r="E463" s="38"/>
      <c r="F463" s="38"/>
      <c r="G463" s="43">
        <f t="shared" si="37"/>
        <v>0</v>
      </c>
      <c r="H463" s="434" t="s">
        <v>349</v>
      </c>
    </row>
    <row r="464" spans="1:8" s="22" customFormat="1" ht="38.25">
      <c r="A464" s="68" t="s">
        <v>2228</v>
      </c>
      <c r="B464" s="39" t="s">
        <v>377</v>
      </c>
      <c r="C464" s="45" t="s">
        <v>57</v>
      </c>
      <c r="D464" s="41">
        <v>19</v>
      </c>
      <c r="E464" s="42"/>
      <c r="F464" s="42"/>
      <c r="G464" s="43">
        <f t="shared" si="37"/>
        <v>0</v>
      </c>
      <c r="H464" s="434" t="s">
        <v>349</v>
      </c>
    </row>
    <row r="465" spans="1:8" s="22" customFormat="1" ht="25.5">
      <c r="A465" s="68" t="s">
        <v>2229</v>
      </c>
      <c r="B465" s="39" t="s">
        <v>2650</v>
      </c>
      <c r="C465" s="45" t="s">
        <v>57</v>
      </c>
      <c r="D465" s="41">
        <v>4</v>
      </c>
      <c r="E465" s="42"/>
      <c r="F465" s="42"/>
      <c r="G465" s="43">
        <f t="shared" si="37"/>
        <v>0</v>
      </c>
      <c r="H465" s="434" t="s">
        <v>349</v>
      </c>
    </row>
    <row r="466" spans="1:8" s="22" customFormat="1" ht="38.25">
      <c r="A466" s="68" t="s">
        <v>2230</v>
      </c>
      <c r="B466" s="44" t="s">
        <v>2649</v>
      </c>
      <c r="C466" s="45" t="s">
        <v>194</v>
      </c>
      <c r="D466" s="41">
        <v>530</v>
      </c>
      <c r="E466" s="42"/>
      <c r="F466" s="42"/>
      <c r="G466" s="43">
        <f t="shared" si="37"/>
        <v>0</v>
      </c>
      <c r="H466" s="434" t="s">
        <v>349</v>
      </c>
    </row>
    <row r="467" spans="1:8" s="22" customFormat="1" ht="38.25">
      <c r="A467" s="68" t="s">
        <v>2231</v>
      </c>
      <c r="B467" s="44" t="s">
        <v>263</v>
      </c>
      <c r="C467" s="45" t="s">
        <v>57</v>
      </c>
      <c r="D467" s="114">
        <v>35</v>
      </c>
      <c r="E467" s="42"/>
      <c r="F467" s="42"/>
      <c r="G467" s="43">
        <f t="shared" si="37"/>
        <v>0</v>
      </c>
      <c r="H467" s="434" t="s">
        <v>349</v>
      </c>
    </row>
    <row r="468" spans="1:8" s="22" customFormat="1" ht="25.5">
      <c r="A468" s="68" t="s">
        <v>2232</v>
      </c>
      <c r="B468" s="44" t="s">
        <v>264</v>
      </c>
      <c r="C468" s="45" t="s">
        <v>57</v>
      </c>
      <c r="D468" s="114">
        <v>35</v>
      </c>
      <c r="E468" s="42"/>
      <c r="F468" s="42"/>
      <c r="G468" s="43">
        <f t="shared" si="37"/>
        <v>0</v>
      </c>
      <c r="H468" s="434" t="s">
        <v>349</v>
      </c>
    </row>
    <row r="469" spans="1:8" s="22" customFormat="1">
      <c r="A469" s="68" t="s">
        <v>2233</v>
      </c>
      <c r="B469" s="44" t="s">
        <v>350</v>
      </c>
      <c r="C469" s="45" t="s">
        <v>57</v>
      </c>
      <c r="D469" s="158">
        <v>35</v>
      </c>
      <c r="E469" s="42"/>
      <c r="F469" s="42"/>
      <c r="G469" s="43">
        <f t="shared" si="37"/>
        <v>0</v>
      </c>
      <c r="H469" s="434" t="s">
        <v>349</v>
      </c>
    </row>
    <row r="470" spans="1:8" s="22" customFormat="1" ht="51">
      <c r="A470" s="68" t="s">
        <v>2234</v>
      </c>
      <c r="B470" s="44" t="s">
        <v>606</v>
      </c>
      <c r="C470" s="45" t="s">
        <v>57</v>
      </c>
      <c r="D470" s="158">
        <v>20</v>
      </c>
      <c r="E470" s="42"/>
      <c r="F470" s="42"/>
      <c r="G470" s="43">
        <f t="shared" si="37"/>
        <v>0</v>
      </c>
      <c r="H470" s="434" t="s">
        <v>349</v>
      </c>
    </row>
    <row r="471" spans="1:8" s="22" customFormat="1" ht="25.5">
      <c r="A471" s="68" t="s">
        <v>2235</v>
      </c>
      <c r="B471" s="44" t="s">
        <v>264</v>
      </c>
      <c r="C471" s="45" t="s">
        <v>57</v>
      </c>
      <c r="D471" s="158">
        <v>20</v>
      </c>
      <c r="E471" s="38"/>
      <c r="F471" s="38"/>
      <c r="G471" s="43">
        <f t="shared" si="37"/>
        <v>0</v>
      </c>
      <c r="H471" s="434" t="s">
        <v>349</v>
      </c>
    </row>
    <row r="472" spans="1:8" s="22" customFormat="1">
      <c r="A472" s="68" t="s">
        <v>2236</v>
      </c>
      <c r="B472" s="44" t="s">
        <v>350</v>
      </c>
      <c r="C472" s="45" t="s">
        <v>57</v>
      </c>
      <c r="D472" s="158">
        <v>20</v>
      </c>
      <c r="E472" s="38"/>
      <c r="F472" s="38"/>
      <c r="G472" s="43">
        <f t="shared" si="37"/>
        <v>0</v>
      </c>
      <c r="H472" s="434" t="s">
        <v>349</v>
      </c>
    </row>
    <row r="473" spans="1:8" s="22" customFormat="1" ht="25.5">
      <c r="A473" s="68" t="s">
        <v>2237</v>
      </c>
      <c r="B473" s="44" t="s">
        <v>625</v>
      </c>
      <c r="C473" s="45" t="s">
        <v>64</v>
      </c>
      <c r="D473" s="158">
        <v>19</v>
      </c>
      <c r="E473" s="38"/>
      <c r="F473" s="38"/>
      <c r="G473" s="43">
        <f t="shared" si="37"/>
        <v>0</v>
      </c>
      <c r="H473" s="434" t="s">
        <v>349</v>
      </c>
    </row>
    <row r="474" spans="1:8" s="22" customFormat="1" ht="25.5">
      <c r="A474" s="68" t="s">
        <v>2238</v>
      </c>
      <c r="B474" s="44" t="s">
        <v>622</v>
      </c>
      <c r="C474" s="45" t="s">
        <v>57</v>
      </c>
      <c r="D474" s="114">
        <v>15</v>
      </c>
      <c r="E474" s="38"/>
      <c r="F474" s="38"/>
      <c r="G474" s="43">
        <f t="shared" si="37"/>
        <v>0</v>
      </c>
      <c r="H474" s="434" t="s">
        <v>349</v>
      </c>
    </row>
    <row r="475" spans="1:8" s="22" customFormat="1" ht="25.5">
      <c r="A475" s="68" t="s">
        <v>2239</v>
      </c>
      <c r="B475" s="44" t="s">
        <v>623</v>
      </c>
      <c r="C475" s="45" t="s">
        <v>57</v>
      </c>
      <c r="D475" s="114">
        <v>4</v>
      </c>
      <c r="E475" s="38"/>
      <c r="F475" s="38"/>
      <c r="G475" s="43">
        <f t="shared" si="37"/>
        <v>0</v>
      </c>
      <c r="H475" s="434" t="s">
        <v>349</v>
      </c>
    </row>
    <row r="476" spans="1:8" s="22" customFormat="1" ht="25.5">
      <c r="A476" s="68" t="s">
        <v>2240</v>
      </c>
      <c r="B476" s="44" t="s">
        <v>624</v>
      </c>
      <c r="C476" s="45" t="s">
        <v>57</v>
      </c>
      <c r="D476" s="114">
        <v>4</v>
      </c>
      <c r="E476" s="38"/>
      <c r="F476" s="38"/>
      <c r="G476" s="43">
        <f t="shared" si="37"/>
        <v>0</v>
      </c>
      <c r="H476" s="434" t="s">
        <v>349</v>
      </c>
    </row>
    <row r="477" spans="1:8" s="22" customFormat="1">
      <c r="A477" s="68" t="s">
        <v>2241</v>
      </c>
      <c r="B477" s="39" t="s">
        <v>2652</v>
      </c>
      <c r="C477" s="45" t="s">
        <v>57</v>
      </c>
      <c r="D477" s="158">
        <v>25</v>
      </c>
      <c r="E477" s="38"/>
      <c r="F477" s="38"/>
      <c r="G477" s="43">
        <f t="shared" si="37"/>
        <v>0</v>
      </c>
      <c r="H477" s="434" t="s">
        <v>349</v>
      </c>
    </row>
    <row r="478" spans="1:8" s="22" customFormat="1" ht="15.75" customHeight="1">
      <c r="A478" s="68" t="s">
        <v>2242</v>
      </c>
      <c r="B478" s="39" t="s">
        <v>2653</v>
      </c>
      <c r="C478" s="45" t="s">
        <v>57</v>
      </c>
      <c r="D478" s="158">
        <v>50</v>
      </c>
      <c r="E478" s="38"/>
      <c r="F478" s="38"/>
      <c r="G478" s="43">
        <f t="shared" si="37"/>
        <v>0</v>
      </c>
      <c r="H478" s="434" t="s">
        <v>349</v>
      </c>
    </row>
    <row r="479" spans="1:8" s="22" customFormat="1">
      <c r="A479" s="68" t="s">
        <v>2656</v>
      </c>
      <c r="B479" s="44" t="s">
        <v>2654</v>
      </c>
      <c r="C479" s="45" t="s">
        <v>57</v>
      </c>
      <c r="D479" s="114">
        <v>20</v>
      </c>
      <c r="E479" s="38"/>
      <c r="F479" s="38"/>
      <c r="G479" s="43">
        <f t="shared" si="37"/>
        <v>0</v>
      </c>
      <c r="H479" s="434" t="s">
        <v>349</v>
      </c>
    </row>
    <row r="480" spans="1:8" s="22" customFormat="1">
      <c r="A480" s="68" t="s">
        <v>2657</v>
      </c>
      <c r="B480" s="44" t="s">
        <v>2655</v>
      </c>
      <c r="C480" s="45" t="s">
        <v>57</v>
      </c>
      <c r="D480" s="114">
        <v>60</v>
      </c>
      <c r="E480" s="38"/>
      <c r="F480" s="38"/>
      <c r="G480" s="43">
        <f t="shared" si="37"/>
        <v>0</v>
      </c>
      <c r="H480" s="434" t="s">
        <v>349</v>
      </c>
    </row>
    <row r="481" spans="1:8" s="22" customFormat="1" ht="25.5">
      <c r="A481" s="68" t="s">
        <v>2658</v>
      </c>
      <c r="B481" s="39" t="s">
        <v>252</v>
      </c>
      <c r="C481" s="45" t="s">
        <v>57</v>
      </c>
      <c r="D481" s="158">
        <v>60</v>
      </c>
      <c r="E481" s="38"/>
      <c r="F481" s="38"/>
      <c r="G481" s="43">
        <f t="shared" si="37"/>
        <v>0</v>
      </c>
      <c r="H481" s="434" t="s">
        <v>349</v>
      </c>
    </row>
    <row r="482" spans="1:8" s="22" customFormat="1" ht="25.5">
      <c r="A482" s="68" t="s">
        <v>2659</v>
      </c>
      <c r="B482" s="39" t="s">
        <v>253</v>
      </c>
      <c r="C482" s="45" t="s">
        <v>57</v>
      </c>
      <c r="D482" s="158">
        <v>240</v>
      </c>
      <c r="E482" s="38"/>
      <c r="F482" s="38"/>
      <c r="G482" s="43">
        <f t="shared" si="37"/>
        <v>0</v>
      </c>
      <c r="H482" s="434" t="s">
        <v>349</v>
      </c>
    </row>
    <row r="483" spans="1:8" s="22" customFormat="1">
      <c r="A483" s="333" t="s">
        <v>621</v>
      </c>
      <c r="B483" s="231" t="s">
        <v>2223</v>
      </c>
      <c r="C483" s="232"/>
      <c r="D483" s="233"/>
      <c r="E483" s="234">
        <f>SUMPRODUCT(E484:E513,D484:D513)</f>
        <v>0</v>
      </c>
      <c r="F483" s="234">
        <f>SUMPRODUCT(D484:D513,F484:F513)</f>
        <v>0</v>
      </c>
      <c r="G483" s="205">
        <f>SUM(G484:G513)</f>
        <v>0</v>
      </c>
      <c r="H483" s="307" t="s">
        <v>439</v>
      </c>
    </row>
    <row r="484" spans="1:8" s="22" customFormat="1" ht="25.5">
      <c r="A484" s="68" t="s">
        <v>1102</v>
      </c>
      <c r="B484" s="44" t="s">
        <v>1876</v>
      </c>
      <c r="C484" s="45" t="s">
        <v>57</v>
      </c>
      <c r="D484" s="41">
        <v>600</v>
      </c>
      <c r="E484" s="104"/>
      <c r="F484" s="42"/>
      <c r="G484" s="43">
        <f t="shared" ref="G484:G513" si="38">D484*(E484+F484)</f>
        <v>0</v>
      </c>
      <c r="H484" s="434" t="s">
        <v>349</v>
      </c>
    </row>
    <row r="485" spans="1:8" s="22" customFormat="1" ht="25.5">
      <c r="A485" s="68" t="s">
        <v>1103</v>
      </c>
      <c r="B485" s="44" t="s">
        <v>1877</v>
      </c>
      <c r="C485" s="45" t="s">
        <v>57</v>
      </c>
      <c r="D485" s="41">
        <v>600</v>
      </c>
      <c r="E485" s="104"/>
      <c r="F485" s="42"/>
      <c r="G485" s="43">
        <f t="shared" si="38"/>
        <v>0</v>
      </c>
      <c r="H485" s="434" t="s">
        <v>349</v>
      </c>
    </row>
    <row r="486" spans="1:8" s="22" customFormat="1">
      <c r="A486" s="68" t="s">
        <v>1104</v>
      </c>
      <c r="B486" s="39" t="s">
        <v>223</v>
      </c>
      <c r="C486" s="45" t="s">
        <v>57</v>
      </c>
      <c r="D486" s="41">
        <v>2000</v>
      </c>
      <c r="E486" s="38"/>
      <c r="F486" s="38"/>
      <c r="G486" s="43">
        <f t="shared" si="38"/>
        <v>0</v>
      </c>
      <c r="H486" s="434" t="s">
        <v>349</v>
      </c>
    </row>
    <row r="487" spans="1:8" s="22" customFormat="1">
      <c r="A487" s="68" t="s">
        <v>2243</v>
      </c>
      <c r="B487" s="39" t="s">
        <v>224</v>
      </c>
      <c r="C487" s="45" t="s">
        <v>57</v>
      </c>
      <c r="D487" s="41">
        <v>45</v>
      </c>
      <c r="E487" s="38"/>
      <c r="F487" s="38"/>
      <c r="G487" s="43">
        <f t="shared" si="38"/>
        <v>0</v>
      </c>
      <c r="H487" s="434" t="s">
        <v>349</v>
      </c>
    </row>
    <row r="488" spans="1:8" s="22" customFormat="1">
      <c r="A488" s="68" t="s">
        <v>2244</v>
      </c>
      <c r="B488" s="39" t="s">
        <v>225</v>
      </c>
      <c r="C488" s="45" t="s">
        <v>57</v>
      </c>
      <c r="D488" s="41">
        <v>40</v>
      </c>
      <c r="E488" s="38"/>
      <c r="F488" s="38"/>
      <c r="G488" s="43">
        <f t="shared" si="38"/>
        <v>0</v>
      </c>
      <c r="H488" s="434" t="s">
        <v>349</v>
      </c>
    </row>
    <row r="489" spans="1:8" s="22" customFormat="1">
      <c r="A489" s="68" t="s">
        <v>2245</v>
      </c>
      <c r="B489" s="39" t="s">
        <v>226</v>
      </c>
      <c r="C489" s="45" t="s">
        <v>57</v>
      </c>
      <c r="D489" s="41">
        <v>200</v>
      </c>
      <c r="E489" s="38"/>
      <c r="F489" s="38"/>
      <c r="G489" s="43">
        <f t="shared" si="38"/>
        <v>0</v>
      </c>
      <c r="H489" s="434" t="s">
        <v>349</v>
      </c>
    </row>
    <row r="490" spans="1:8" s="22" customFormat="1">
      <c r="A490" s="68" t="s">
        <v>2246</v>
      </c>
      <c r="B490" s="39" t="s">
        <v>227</v>
      </c>
      <c r="C490" s="45" t="s">
        <v>57</v>
      </c>
      <c r="D490" s="41">
        <v>150</v>
      </c>
      <c r="E490" s="38"/>
      <c r="F490" s="38"/>
      <c r="G490" s="43">
        <f t="shared" si="38"/>
        <v>0</v>
      </c>
      <c r="H490" s="434" t="s">
        <v>349</v>
      </c>
    </row>
    <row r="491" spans="1:8" s="22" customFormat="1">
      <c r="A491" s="68" t="s">
        <v>2247</v>
      </c>
      <c r="B491" s="39" t="s">
        <v>2340</v>
      </c>
      <c r="C491" s="45" t="s">
        <v>57</v>
      </c>
      <c r="D491" s="41">
        <v>60</v>
      </c>
      <c r="E491" s="38"/>
      <c r="F491" s="38"/>
      <c r="G491" s="43">
        <f t="shared" si="38"/>
        <v>0</v>
      </c>
      <c r="H491" s="434" t="s">
        <v>349</v>
      </c>
    </row>
    <row r="492" spans="1:8" s="22" customFormat="1" ht="25.5">
      <c r="A492" s="68" t="s">
        <v>2248</v>
      </c>
      <c r="B492" s="39" t="s">
        <v>2341</v>
      </c>
      <c r="C492" s="45" t="s">
        <v>57</v>
      </c>
      <c r="D492" s="41">
        <v>500</v>
      </c>
      <c r="E492" s="38"/>
      <c r="F492" s="38"/>
      <c r="G492" s="43">
        <f t="shared" si="38"/>
        <v>0</v>
      </c>
      <c r="H492" s="434" t="s">
        <v>349</v>
      </c>
    </row>
    <row r="493" spans="1:8" s="22" customFormat="1" ht="25.5">
      <c r="A493" s="68" t="s">
        <v>2249</v>
      </c>
      <c r="B493" s="39" t="s">
        <v>2337</v>
      </c>
      <c r="C493" s="45" t="s">
        <v>57</v>
      </c>
      <c r="D493" s="41">
        <v>700</v>
      </c>
      <c r="E493" s="38"/>
      <c r="F493" s="38"/>
      <c r="G493" s="43">
        <f t="shared" si="38"/>
        <v>0</v>
      </c>
      <c r="H493" s="434" t="s">
        <v>349</v>
      </c>
    </row>
    <row r="494" spans="1:8" s="22" customFormat="1">
      <c r="A494" s="68" t="s">
        <v>2250</v>
      </c>
      <c r="B494" s="39" t="s">
        <v>229</v>
      </c>
      <c r="C494" s="45" t="s">
        <v>57</v>
      </c>
      <c r="D494" s="41">
        <v>150</v>
      </c>
      <c r="E494" s="38"/>
      <c r="F494" s="38"/>
      <c r="G494" s="43">
        <f t="shared" si="38"/>
        <v>0</v>
      </c>
      <c r="H494" s="434" t="s">
        <v>349</v>
      </c>
    </row>
    <row r="495" spans="1:8" s="22" customFormat="1">
      <c r="A495" s="68" t="s">
        <v>2251</v>
      </c>
      <c r="B495" s="39" t="s">
        <v>230</v>
      </c>
      <c r="C495" s="45" t="s">
        <v>57</v>
      </c>
      <c r="D495" s="41">
        <v>50</v>
      </c>
      <c r="E495" s="38"/>
      <c r="F495" s="38"/>
      <c r="G495" s="43">
        <f t="shared" si="38"/>
        <v>0</v>
      </c>
      <c r="H495" s="434" t="s">
        <v>349</v>
      </c>
    </row>
    <row r="496" spans="1:8" s="22" customFormat="1">
      <c r="A496" s="68" t="s">
        <v>2252</v>
      </c>
      <c r="B496" s="39" t="s">
        <v>319</v>
      </c>
      <c r="C496" s="45" t="s">
        <v>57</v>
      </c>
      <c r="D496" s="41">
        <v>50</v>
      </c>
      <c r="E496" s="38"/>
      <c r="F496" s="38"/>
      <c r="G496" s="43">
        <f t="shared" si="38"/>
        <v>0</v>
      </c>
      <c r="H496" s="434" t="s">
        <v>349</v>
      </c>
    </row>
    <row r="497" spans="1:8" s="22" customFormat="1">
      <c r="A497" s="68" t="s">
        <v>2253</v>
      </c>
      <c r="B497" s="39" t="s">
        <v>231</v>
      </c>
      <c r="C497" s="45" t="s">
        <v>57</v>
      </c>
      <c r="D497" s="41">
        <v>15</v>
      </c>
      <c r="E497" s="38"/>
      <c r="F497" s="38"/>
      <c r="G497" s="43">
        <f t="shared" si="38"/>
        <v>0</v>
      </c>
      <c r="H497" s="434" t="s">
        <v>349</v>
      </c>
    </row>
    <row r="498" spans="1:8" s="22" customFormat="1" ht="25.5">
      <c r="A498" s="68" t="s">
        <v>2254</v>
      </c>
      <c r="B498" s="39" t="s">
        <v>232</v>
      </c>
      <c r="C498" s="45" t="s">
        <v>57</v>
      </c>
      <c r="D498" s="41">
        <v>450</v>
      </c>
      <c r="E498" s="38"/>
      <c r="F498" s="38"/>
      <c r="G498" s="43">
        <f t="shared" si="38"/>
        <v>0</v>
      </c>
      <c r="H498" s="434" t="s">
        <v>349</v>
      </c>
    </row>
    <row r="499" spans="1:8" s="22" customFormat="1">
      <c r="A499" s="68" t="s">
        <v>2255</v>
      </c>
      <c r="B499" s="39" t="s">
        <v>2343</v>
      </c>
      <c r="C499" s="45" t="s">
        <v>57</v>
      </c>
      <c r="D499" s="41">
        <v>80</v>
      </c>
      <c r="E499" s="38"/>
      <c r="F499" s="38"/>
      <c r="G499" s="43">
        <f t="shared" si="38"/>
        <v>0</v>
      </c>
      <c r="H499" s="434" t="s">
        <v>349</v>
      </c>
    </row>
    <row r="500" spans="1:8" s="22" customFormat="1">
      <c r="A500" s="68" t="s">
        <v>2256</v>
      </c>
      <c r="B500" s="39" t="s">
        <v>351</v>
      </c>
      <c r="C500" s="45" t="s">
        <v>57</v>
      </c>
      <c r="D500" s="41">
        <v>400</v>
      </c>
      <c r="E500" s="38"/>
      <c r="F500" s="38"/>
      <c r="G500" s="43">
        <f t="shared" si="38"/>
        <v>0</v>
      </c>
      <c r="H500" s="434" t="s">
        <v>349</v>
      </c>
    </row>
    <row r="501" spans="1:8" s="22" customFormat="1">
      <c r="A501" s="68" t="s">
        <v>2257</v>
      </c>
      <c r="B501" s="39" t="s">
        <v>352</v>
      </c>
      <c r="C501" s="45" t="s">
        <v>57</v>
      </c>
      <c r="D501" s="41">
        <v>300</v>
      </c>
      <c r="E501" s="38"/>
      <c r="F501" s="38"/>
      <c r="G501" s="43">
        <f t="shared" si="38"/>
        <v>0</v>
      </c>
      <c r="H501" s="434" t="s">
        <v>349</v>
      </c>
    </row>
    <row r="502" spans="1:8" s="22" customFormat="1">
      <c r="A502" s="68" t="s">
        <v>2258</v>
      </c>
      <c r="B502" s="39" t="s">
        <v>233</v>
      </c>
      <c r="C502" s="45" t="s">
        <v>57</v>
      </c>
      <c r="D502" s="41">
        <v>150</v>
      </c>
      <c r="E502" s="38"/>
      <c r="F502" s="38"/>
      <c r="G502" s="43">
        <f t="shared" si="38"/>
        <v>0</v>
      </c>
      <c r="H502" s="434" t="s">
        <v>349</v>
      </c>
    </row>
    <row r="503" spans="1:8" s="22" customFormat="1">
      <c r="A503" s="68" t="s">
        <v>2259</v>
      </c>
      <c r="B503" s="39" t="s">
        <v>234</v>
      </c>
      <c r="C503" s="45" t="s">
        <v>57</v>
      </c>
      <c r="D503" s="41">
        <v>400</v>
      </c>
      <c r="E503" s="38"/>
      <c r="F503" s="38"/>
      <c r="G503" s="43">
        <f t="shared" si="38"/>
        <v>0</v>
      </c>
      <c r="H503" s="434" t="s">
        <v>349</v>
      </c>
    </row>
    <row r="504" spans="1:8" s="22" customFormat="1">
      <c r="A504" s="68" t="s">
        <v>2260</v>
      </c>
      <c r="B504" s="39" t="s">
        <v>235</v>
      </c>
      <c r="C504" s="45" t="s">
        <v>57</v>
      </c>
      <c r="D504" s="41">
        <v>400</v>
      </c>
      <c r="E504" s="38"/>
      <c r="F504" s="38"/>
      <c r="G504" s="43">
        <f t="shared" si="38"/>
        <v>0</v>
      </c>
      <c r="H504" s="434" t="s">
        <v>349</v>
      </c>
    </row>
    <row r="505" spans="1:8" s="22" customFormat="1">
      <c r="A505" s="68" t="s">
        <v>2261</v>
      </c>
      <c r="B505" s="39" t="s">
        <v>2344</v>
      </c>
      <c r="C505" s="45" t="s">
        <v>57</v>
      </c>
      <c r="D505" s="41">
        <v>700</v>
      </c>
      <c r="E505" s="38"/>
      <c r="F505" s="38"/>
      <c r="G505" s="43">
        <f t="shared" si="38"/>
        <v>0</v>
      </c>
      <c r="H505" s="434" t="s">
        <v>349</v>
      </c>
    </row>
    <row r="506" spans="1:8" s="22" customFormat="1">
      <c r="A506" s="68" t="s">
        <v>2262</v>
      </c>
      <c r="B506" s="39" t="s">
        <v>236</v>
      </c>
      <c r="C506" s="45" t="s">
        <v>57</v>
      </c>
      <c r="D506" s="41">
        <v>10</v>
      </c>
      <c r="E506" s="149"/>
      <c r="F506" s="38"/>
      <c r="G506" s="43">
        <f t="shared" si="38"/>
        <v>0</v>
      </c>
      <c r="H506" s="434" t="s">
        <v>349</v>
      </c>
    </row>
    <row r="507" spans="1:8" s="22" customFormat="1">
      <c r="A507" s="68" t="s">
        <v>2263</v>
      </c>
      <c r="B507" s="39" t="s">
        <v>237</v>
      </c>
      <c r="C507" s="45" t="s">
        <v>57</v>
      </c>
      <c r="D507" s="41">
        <v>25</v>
      </c>
      <c r="E507" s="38"/>
      <c r="F507" s="38"/>
      <c r="G507" s="43">
        <f t="shared" si="38"/>
        <v>0</v>
      </c>
      <c r="H507" s="434" t="s">
        <v>349</v>
      </c>
    </row>
    <row r="508" spans="1:8" s="22" customFormat="1">
      <c r="A508" s="68" t="s">
        <v>2264</v>
      </c>
      <c r="B508" s="39" t="s">
        <v>314</v>
      </c>
      <c r="C508" s="45" t="s">
        <v>57</v>
      </c>
      <c r="D508" s="41">
        <v>50</v>
      </c>
      <c r="E508" s="38"/>
      <c r="F508" s="38"/>
      <c r="G508" s="43">
        <f t="shared" si="38"/>
        <v>0</v>
      </c>
      <c r="H508" s="434" t="s">
        <v>349</v>
      </c>
    </row>
    <row r="509" spans="1:8" s="22" customFormat="1">
      <c r="A509" s="68" t="s">
        <v>2265</v>
      </c>
      <c r="B509" s="39" t="s">
        <v>313</v>
      </c>
      <c r="C509" s="45" t="s">
        <v>57</v>
      </c>
      <c r="D509" s="41">
        <v>300</v>
      </c>
      <c r="E509" s="38"/>
      <c r="F509" s="38"/>
      <c r="G509" s="43">
        <f t="shared" si="38"/>
        <v>0</v>
      </c>
      <c r="H509" s="434" t="s">
        <v>349</v>
      </c>
    </row>
    <row r="510" spans="1:8" s="22" customFormat="1">
      <c r="A510" s="68" t="s">
        <v>2266</v>
      </c>
      <c r="B510" s="39" t="s">
        <v>315</v>
      </c>
      <c r="C510" s="45" t="s">
        <v>57</v>
      </c>
      <c r="D510" s="41">
        <v>50</v>
      </c>
      <c r="E510" s="38"/>
      <c r="F510" s="38"/>
      <c r="G510" s="43">
        <f t="shared" si="38"/>
        <v>0</v>
      </c>
      <c r="H510" s="434" t="s">
        <v>349</v>
      </c>
    </row>
    <row r="511" spans="1:8" s="22" customFormat="1">
      <c r="A511" s="68" t="s">
        <v>2267</v>
      </c>
      <c r="B511" s="39" t="s">
        <v>316</v>
      </c>
      <c r="C511" s="45" t="s">
        <v>57</v>
      </c>
      <c r="D511" s="41">
        <v>50</v>
      </c>
      <c r="E511" s="38"/>
      <c r="F511" s="38"/>
      <c r="G511" s="43">
        <f t="shared" si="38"/>
        <v>0</v>
      </c>
      <c r="H511" s="434" t="s">
        <v>349</v>
      </c>
    </row>
    <row r="512" spans="1:8" s="22" customFormat="1">
      <c r="A512" s="68" t="s">
        <v>2342</v>
      </c>
      <c r="B512" s="39" t="s">
        <v>317</v>
      </c>
      <c r="C512" s="45" t="s">
        <v>57</v>
      </c>
      <c r="D512" s="41">
        <v>20</v>
      </c>
      <c r="E512" s="38"/>
      <c r="F512" s="38"/>
      <c r="G512" s="43">
        <f t="shared" si="38"/>
        <v>0</v>
      </c>
      <c r="H512" s="434" t="s">
        <v>349</v>
      </c>
    </row>
    <row r="513" spans="1:8" s="22" customFormat="1">
      <c r="A513" s="68" t="s">
        <v>2345</v>
      </c>
      <c r="B513" s="39" t="s">
        <v>318</v>
      </c>
      <c r="C513" s="45" t="s">
        <v>57</v>
      </c>
      <c r="D513" s="41">
        <v>20</v>
      </c>
      <c r="E513" s="38"/>
      <c r="F513" s="38"/>
      <c r="G513" s="43">
        <f t="shared" si="38"/>
        <v>0</v>
      </c>
      <c r="H513" s="434" t="s">
        <v>349</v>
      </c>
    </row>
    <row r="514" spans="1:8" s="22" customFormat="1">
      <c r="A514" s="327" t="s">
        <v>2268</v>
      </c>
      <c r="B514" s="231" t="s">
        <v>330</v>
      </c>
      <c r="C514" s="370"/>
      <c r="D514" s="370"/>
      <c r="E514" s="204">
        <f>SUMPRODUCT(D515:D520,E515:E520)</f>
        <v>0</v>
      </c>
      <c r="F514" s="204">
        <f>SUMPRODUCT(D515:D520,F515:F520)</f>
        <v>0</v>
      </c>
      <c r="G514" s="205">
        <f>SUM(G515:G520)</f>
        <v>0</v>
      </c>
      <c r="H514" s="307" t="s">
        <v>439</v>
      </c>
    </row>
    <row r="515" spans="1:8" s="22" customFormat="1" ht="25.5">
      <c r="A515" s="68" t="s">
        <v>2269</v>
      </c>
      <c r="B515" s="39" t="s">
        <v>2167</v>
      </c>
      <c r="C515" s="45" t="s">
        <v>57</v>
      </c>
      <c r="D515" s="41">
        <v>10</v>
      </c>
      <c r="E515" s="38"/>
      <c r="F515" s="38"/>
      <c r="G515" s="43">
        <f t="shared" ref="G515:G520" si="39">D515*(E515+F515)</f>
        <v>0</v>
      </c>
      <c r="H515" s="433" t="s">
        <v>349</v>
      </c>
    </row>
    <row r="516" spans="1:8" s="22" customFormat="1" ht="25.5">
      <c r="A516" s="68" t="s">
        <v>2270</v>
      </c>
      <c r="B516" s="39" t="s">
        <v>2166</v>
      </c>
      <c r="C516" s="45" t="s">
        <v>57</v>
      </c>
      <c r="D516" s="41">
        <v>5</v>
      </c>
      <c r="E516" s="38"/>
      <c r="F516" s="38"/>
      <c r="G516" s="43">
        <f t="shared" si="39"/>
        <v>0</v>
      </c>
      <c r="H516" s="433" t="s">
        <v>349</v>
      </c>
    </row>
    <row r="517" spans="1:8" s="22" customFormat="1" ht="38.25">
      <c r="A517" s="68" t="s">
        <v>2271</v>
      </c>
      <c r="B517" s="69" t="s">
        <v>2168</v>
      </c>
      <c r="C517" s="45" t="s">
        <v>57</v>
      </c>
      <c r="D517" s="41">
        <v>15</v>
      </c>
      <c r="E517" s="42"/>
      <c r="F517" s="42"/>
      <c r="G517" s="42">
        <f t="shared" si="39"/>
        <v>0</v>
      </c>
      <c r="H517" s="434" t="s">
        <v>349</v>
      </c>
    </row>
    <row r="518" spans="1:8" s="22" customFormat="1" ht="25.5">
      <c r="A518" s="68" t="s">
        <v>2272</v>
      </c>
      <c r="B518" s="69" t="s">
        <v>2169</v>
      </c>
      <c r="C518" s="45" t="s">
        <v>57</v>
      </c>
      <c r="D518" s="41">
        <v>15</v>
      </c>
      <c r="E518" s="42"/>
      <c r="F518" s="42"/>
      <c r="G518" s="42">
        <f t="shared" si="39"/>
        <v>0</v>
      </c>
      <c r="H518" s="434" t="s">
        <v>349</v>
      </c>
    </row>
    <row r="519" spans="1:8" s="22" customFormat="1" ht="51">
      <c r="A519" s="68" t="s">
        <v>2273</v>
      </c>
      <c r="B519" s="69" t="s">
        <v>2207</v>
      </c>
      <c r="C519" s="45" t="s">
        <v>2206</v>
      </c>
      <c r="D519" s="41">
        <v>3</v>
      </c>
      <c r="E519" s="42"/>
      <c r="F519" s="42"/>
      <c r="G519" s="42">
        <f t="shared" si="39"/>
        <v>0</v>
      </c>
      <c r="H519" s="434" t="s">
        <v>349</v>
      </c>
    </row>
    <row r="520" spans="1:8" s="22" customFormat="1" ht="51">
      <c r="A520" s="68" t="s">
        <v>2274</v>
      </c>
      <c r="B520" s="69" t="s">
        <v>407</v>
      </c>
      <c r="C520" s="45" t="s">
        <v>5</v>
      </c>
      <c r="D520" s="41">
        <v>15</v>
      </c>
      <c r="E520" s="42"/>
      <c r="F520" s="42"/>
      <c r="G520" s="43">
        <f t="shared" si="39"/>
        <v>0</v>
      </c>
      <c r="H520" s="434" t="s">
        <v>349</v>
      </c>
    </row>
    <row r="521" spans="1:8" s="22" customFormat="1">
      <c r="A521" s="68"/>
      <c r="B521" s="69"/>
      <c r="C521" s="45"/>
      <c r="D521" s="41"/>
      <c r="E521" s="42"/>
      <c r="F521" s="42"/>
      <c r="G521" s="83"/>
      <c r="H521" s="434"/>
    </row>
    <row r="522" spans="1:8" s="22" customFormat="1">
      <c r="A522" s="334" t="s">
        <v>336</v>
      </c>
      <c r="B522" s="235" t="s">
        <v>1163</v>
      </c>
      <c r="C522" s="235"/>
      <c r="D522" s="235"/>
      <c r="E522" s="193">
        <f>SUMPRODUCT(D523:D550,E523:E550)</f>
        <v>0</v>
      </c>
      <c r="F522" s="193">
        <f>SUMPRODUCT(D523:D550,F523:F550)</f>
        <v>0</v>
      </c>
      <c r="G522" s="194">
        <f>SUM(G523:G550)</f>
        <v>0</v>
      </c>
      <c r="H522" s="305" t="s">
        <v>439</v>
      </c>
    </row>
    <row r="523" spans="1:8" s="22" customFormat="1" ht="63.75">
      <c r="A523" s="67" t="s">
        <v>12</v>
      </c>
      <c r="B523" s="44" t="s">
        <v>2617</v>
      </c>
      <c r="C523" s="45" t="s">
        <v>194</v>
      </c>
      <c r="D523" s="41">
        <v>650</v>
      </c>
      <c r="E523" s="104"/>
      <c r="F523" s="42"/>
      <c r="G523" s="83">
        <f t="shared" ref="G523:G550" si="40">D523*(E523+F523)</f>
        <v>0</v>
      </c>
      <c r="H523" s="434" t="s">
        <v>349</v>
      </c>
    </row>
    <row r="524" spans="1:8" s="22" customFormat="1">
      <c r="A524" s="67" t="s">
        <v>13</v>
      </c>
      <c r="B524" s="46" t="s">
        <v>660</v>
      </c>
      <c r="C524" s="45" t="s">
        <v>57</v>
      </c>
      <c r="D524" s="41">
        <v>5</v>
      </c>
      <c r="E524" s="104"/>
      <c r="F524" s="42"/>
      <c r="G524" s="83">
        <f t="shared" si="40"/>
        <v>0</v>
      </c>
      <c r="H524" s="434" t="s">
        <v>349</v>
      </c>
    </row>
    <row r="525" spans="1:8" s="22" customFormat="1">
      <c r="A525" s="67" t="s">
        <v>14</v>
      </c>
      <c r="B525" s="44" t="s">
        <v>659</v>
      </c>
      <c r="C525" s="45" t="s">
        <v>57</v>
      </c>
      <c r="D525" s="41">
        <v>5</v>
      </c>
      <c r="E525" s="104"/>
      <c r="F525" s="42"/>
      <c r="G525" s="83">
        <f t="shared" si="40"/>
        <v>0</v>
      </c>
      <c r="H525" s="434" t="s">
        <v>349</v>
      </c>
    </row>
    <row r="526" spans="1:8" s="22" customFormat="1">
      <c r="A526" s="67" t="s">
        <v>697</v>
      </c>
      <c r="B526" s="44" t="s">
        <v>658</v>
      </c>
      <c r="C526" s="45" t="s">
        <v>57</v>
      </c>
      <c r="D526" s="41">
        <v>6</v>
      </c>
      <c r="E526" s="104"/>
      <c r="F526" s="42"/>
      <c r="G526" s="83">
        <f t="shared" si="40"/>
        <v>0</v>
      </c>
      <c r="H526" s="434" t="s">
        <v>349</v>
      </c>
    </row>
    <row r="527" spans="1:8" s="22" customFormat="1">
      <c r="A527" s="67" t="s">
        <v>698</v>
      </c>
      <c r="B527" s="44" t="s">
        <v>199</v>
      </c>
      <c r="C527" s="45" t="s">
        <v>57</v>
      </c>
      <c r="D527" s="41">
        <v>20</v>
      </c>
      <c r="E527" s="104"/>
      <c r="F527" s="42"/>
      <c r="G527" s="83">
        <f t="shared" si="40"/>
        <v>0</v>
      </c>
      <c r="H527" s="434" t="s">
        <v>349</v>
      </c>
    </row>
    <row r="528" spans="1:8" s="22" customFormat="1" ht="25.5">
      <c r="A528" s="67" t="s">
        <v>699</v>
      </c>
      <c r="B528" s="44" t="s">
        <v>656</v>
      </c>
      <c r="C528" s="45" t="s">
        <v>57</v>
      </c>
      <c r="D528" s="41">
        <v>6</v>
      </c>
      <c r="E528" s="104"/>
      <c r="F528" s="42"/>
      <c r="G528" s="83">
        <f t="shared" si="40"/>
        <v>0</v>
      </c>
      <c r="H528" s="434" t="s">
        <v>349</v>
      </c>
    </row>
    <row r="529" spans="1:8" s="22" customFormat="1" ht="25.5">
      <c r="A529" s="67" t="s">
        <v>749</v>
      </c>
      <c r="B529" s="44" t="s">
        <v>657</v>
      </c>
      <c r="C529" s="45" t="s">
        <v>57</v>
      </c>
      <c r="D529" s="41">
        <v>6</v>
      </c>
      <c r="E529" s="104"/>
      <c r="F529" s="42"/>
      <c r="G529" s="83">
        <f t="shared" si="40"/>
        <v>0</v>
      </c>
      <c r="H529" s="434" t="s">
        <v>349</v>
      </c>
    </row>
    <row r="530" spans="1:8" s="22" customFormat="1">
      <c r="A530" s="67" t="s">
        <v>750</v>
      </c>
      <c r="B530" s="39" t="s">
        <v>300</v>
      </c>
      <c r="C530" s="45" t="s">
        <v>57</v>
      </c>
      <c r="D530" s="41">
        <v>12</v>
      </c>
      <c r="E530" s="42"/>
      <c r="F530" s="42"/>
      <c r="G530" s="83">
        <f t="shared" si="40"/>
        <v>0</v>
      </c>
      <c r="H530" s="434" t="s">
        <v>807</v>
      </c>
    </row>
    <row r="531" spans="1:8" s="22" customFormat="1">
      <c r="A531" s="67" t="s">
        <v>751</v>
      </c>
      <c r="B531" s="39" t="s">
        <v>2164</v>
      </c>
      <c r="C531" s="45" t="s">
        <v>57</v>
      </c>
      <c r="D531" s="41">
        <v>15</v>
      </c>
      <c r="E531" s="104"/>
      <c r="F531" s="42"/>
      <c r="G531" s="83">
        <f t="shared" si="40"/>
        <v>0</v>
      </c>
      <c r="H531" s="434" t="s">
        <v>349</v>
      </c>
    </row>
    <row r="532" spans="1:8" s="22" customFormat="1" ht="38.25">
      <c r="A532" s="67" t="s">
        <v>752</v>
      </c>
      <c r="B532" s="44" t="s">
        <v>2051</v>
      </c>
      <c r="C532" s="45" t="s">
        <v>9</v>
      </c>
      <c r="D532" s="41">
        <v>24600</v>
      </c>
      <c r="E532" s="104"/>
      <c r="F532" s="42"/>
      <c r="G532" s="83">
        <f t="shared" si="40"/>
        <v>0</v>
      </c>
      <c r="H532" s="399" t="s">
        <v>655</v>
      </c>
    </row>
    <row r="533" spans="1:8" s="22" customFormat="1">
      <c r="A533" s="67" t="s">
        <v>753</v>
      </c>
      <c r="B533" s="44" t="s">
        <v>211</v>
      </c>
      <c r="C533" s="45" t="s">
        <v>57</v>
      </c>
      <c r="D533" s="41">
        <v>1150</v>
      </c>
      <c r="E533" s="104"/>
      <c r="F533" s="42"/>
      <c r="G533" s="83">
        <f t="shared" si="40"/>
        <v>0</v>
      </c>
      <c r="H533" s="434" t="s">
        <v>349</v>
      </c>
    </row>
    <row r="534" spans="1:8" s="22" customFormat="1" ht="25.5">
      <c r="A534" s="67" t="s">
        <v>754</v>
      </c>
      <c r="B534" s="44" t="s">
        <v>601</v>
      </c>
      <c r="C534" s="72" t="s">
        <v>57</v>
      </c>
      <c r="D534" s="73">
        <v>1</v>
      </c>
      <c r="E534" s="146"/>
      <c r="F534" s="146"/>
      <c r="G534" s="83">
        <f t="shared" si="40"/>
        <v>0</v>
      </c>
      <c r="H534" s="434" t="s">
        <v>349</v>
      </c>
    </row>
    <row r="535" spans="1:8" s="22" customFormat="1">
      <c r="A535" s="67" t="s">
        <v>770</v>
      </c>
      <c r="B535" s="44" t="s">
        <v>200</v>
      </c>
      <c r="C535" s="74" t="s">
        <v>57</v>
      </c>
      <c r="D535" s="73">
        <v>14</v>
      </c>
      <c r="E535" s="146"/>
      <c r="F535" s="146"/>
      <c r="G535" s="83">
        <f t="shared" si="40"/>
        <v>0</v>
      </c>
      <c r="H535" s="434" t="s">
        <v>349</v>
      </c>
    </row>
    <row r="536" spans="1:8" s="22" customFormat="1">
      <c r="A536" s="67" t="s">
        <v>789</v>
      </c>
      <c r="B536" s="44" t="s">
        <v>201</v>
      </c>
      <c r="C536" s="74" t="s">
        <v>57</v>
      </c>
      <c r="D536" s="73">
        <v>14</v>
      </c>
      <c r="E536" s="146"/>
      <c r="F536" s="146"/>
      <c r="G536" s="83">
        <f t="shared" si="40"/>
        <v>0</v>
      </c>
      <c r="H536" s="434" t="s">
        <v>349</v>
      </c>
    </row>
    <row r="537" spans="1:8" s="22" customFormat="1">
      <c r="A537" s="67" t="s">
        <v>790</v>
      </c>
      <c r="B537" s="44" t="s">
        <v>202</v>
      </c>
      <c r="C537" s="74" t="s">
        <v>57</v>
      </c>
      <c r="D537" s="73">
        <v>65</v>
      </c>
      <c r="E537" s="146"/>
      <c r="F537" s="146"/>
      <c r="G537" s="83">
        <f t="shared" si="40"/>
        <v>0</v>
      </c>
      <c r="H537" s="434" t="s">
        <v>349</v>
      </c>
    </row>
    <row r="538" spans="1:8" s="22" customFormat="1">
      <c r="A538" s="67" t="s">
        <v>1228</v>
      </c>
      <c r="B538" s="44" t="s">
        <v>203</v>
      </c>
      <c r="C538" s="74" t="s">
        <v>57</v>
      </c>
      <c r="D538" s="73">
        <v>65</v>
      </c>
      <c r="E538" s="146"/>
      <c r="F538" s="146"/>
      <c r="G538" s="83">
        <f t="shared" si="40"/>
        <v>0</v>
      </c>
      <c r="H538" s="434" t="s">
        <v>349</v>
      </c>
    </row>
    <row r="539" spans="1:8" s="22" customFormat="1" ht="25.5">
      <c r="A539" s="67" t="s">
        <v>1229</v>
      </c>
      <c r="B539" s="44" t="s">
        <v>212</v>
      </c>
      <c r="C539" s="45" t="s">
        <v>57</v>
      </c>
      <c r="D539" s="41">
        <v>850</v>
      </c>
      <c r="E539" s="147"/>
      <c r="F539" s="38"/>
      <c r="G539" s="83">
        <f t="shared" si="40"/>
        <v>0</v>
      </c>
      <c r="H539" s="434" t="s">
        <v>349</v>
      </c>
    </row>
    <row r="540" spans="1:8" s="22" customFormat="1">
      <c r="A540" s="67" t="s">
        <v>1230</v>
      </c>
      <c r="B540" s="44" t="s">
        <v>213</v>
      </c>
      <c r="C540" s="45" t="s">
        <v>9</v>
      </c>
      <c r="D540" s="41">
        <v>340</v>
      </c>
      <c r="E540" s="147"/>
      <c r="F540" s="38"/>
      <c r="G540" s="83">
        <f t="shared" si="40"/>
        <v>0</v>
      </c>
      <c r="H540" s="148" t="s">
        <v>214</v>
      </c>
    </row>
    <row r="541" spans="1:8" s="22" customFormat="1">
      <c r="A541" s="67" t="s">
        <v>1231</v>
      </c>
      <c r="B541" s="44" t="s">
        <v>215</v>
      </c>
      <c r="C541" s="45" t="s">
        <v>57</v>
      </c>
      <c r="D541" s="41">
        <v>2820</v>
      </c>
      <c r="E541" s="147"/>
      <c r="F541" s="38"/>
      <c r="G541" s="83">
        <f t="shared" si="40"/>
        <v>0</v>
      </c>
      <c r="H541" s="434" t="s">
        <v>349</v>
      </c>
    </row>
    <row r="542" spans="1:8" s="22" customFormat="1">
      <c r="A542" s="67" t="s">
        <v>1232</v>
      </c>
      <c r="B542" s="44" t="s">
        <v>692</v>
      </c>
      <c r="C542" s="45" t="s">
        <v>57</v>
      </c>
      <c r="D542" s="41">
        <v>1500</v>
      </c>
      <c r="E542" s="147"/>
      <c r="F542" s="38"/>
      <c r="G542" s="83">
        <f t="shared" si="40"/>
        <v>0</v>
      </c>
      <c r="H542" s="148" t="s">
        <v>691</v>
      </c>
    </row>
    <row r="543" spans="1:8" s="22" customFormat="1">
      <c r="A543" s="67" t="s">
        <v>1233</v>
      </c>
      <c r="B543" s="44" t="s">
        <v>213</v>
      </c>
      <c r="C543" s="45" t="s">
        <v>9</v>
      </c>
      <c r="D543" s="41">
        <v>340</v>
      </c>
      <c r="E543" s="147"/>
      <c r="F543" s="38"/>
      <c r="G543" s="83">
        <f t="shared" si="40"/>
        <v>0</v>
      </c>
      <c r="H543" s="148" t="s">
        <v>584</v>
      </c>
    </row>
    <row r="544" spans="1:8" s="22" customFormat="1">
      <c r="A544" s="67" t="s">
        <v>1234</v>
      </c>
      <c r="B544" s="113" t="s">
        <v>372</v>
      </c>
      <c r="C544" s="45" t="s">
        <v>57</v>
      </c>
      <c r="D544" s="41">
        <v>30</v>
      </c>
      <c r="E544" s="38"/>
      <c r="F544" s="38"/>
      <c r="G544" s="83">
        <f t="shared" si="40"/>
        <v>0</v>
      </c>
      <c r="H544" s="434" t="s">
        <v>349</v>
      </c>
    </row>
    <row r="545" spans="1:8" s="22" customFormat="1">
      <c r="A545" s="67" t="s">
        <v>1235</v>
      </c>
      <c r="B545" s="113" t="s">
        <v>374</v>
      </c>
      <c r="C545" s="45" t="s">
        <v>57</v>
      </c>
      <c r="D545" s="41">
        <v>20</v>
      </c>
      <c r="E545" s="38"/>
      <c r="F545" s="38"/>
      <c r="G545" s="83">
        <f t="shared" si="40"/>
        <v>0</v>
      </c>
      <c r="H545" s="434" t="s">
        <v>349</v>
      </c>
    </row>
    <row r="546" spans="1:8" s="22" customFormat="1">
      <c r="A546" s="67" t="s">
        <v>1236</v>
      </c>
      <c r="B546" s="113" t="s">
        <v>373</v>
      </c>
      <c r="C546" s="45" t="s">
        <v>57</v>
      </c>
      <c r="D546" s="41">
        <v>20</v>
      </c>
      <c r="E546" s="38"/>
      <c r="F546" s="38"/>
      <c r="G546" s="83">
        <f t="shared" si="40"/>
        <v>0</v>
      </c>
      <c r="H546" s="434" t="s">
        <v>349</v>
      </c>
    </row>
    <row r="547" spans="1:8" s="22" customFormat="1">
      <c r="A547" s="67" t="s">
        <v>2049</v>
      </c>
      <c r="B547" s="113" t="s">
        <v>2050</v>
      </c>
      <c r="C547" s="45" t="s">
        <v>57</v>
      </c>
      <c r="D547" s="41">
        <v>200</v>
      </c>
      <c r="E547" s="38"/>
      <c r="F547" s="38"/>
      <c r="G547" s="83">
        <f t="shared" si="40"/>
        <v>0</v>
      </c>
      <c r="H547" s="434" t="s">
        <v>349</v>
      </c>
    </row>
    <row r="548" spans="1:8" s="22" customFormat="1">
      <c r="A548" s="67" t="s">
        <v>2618</v>
      </c>
      <c r="B548" s="113" t="s">
        <v>2641</v>
      </c>
      <c r="C548" s="45" t="s">
        <v>57</v>
      </c>
      <c r="D548" s="41">
        <v>5</v>
      </c>
      <c r="E548" s="38"/>
      <c r="F548" s="38"/>
      <c r="G548" s="83">
        <f t="shared" si="40"/>
        <v>0</v>
      </c>
      <c r="H548" s="434" t="s">
        <v>349</v>
      </c>
    </row>
    <row r="549" spans="1:8" s="22" customFormat="1">
      <c r="A549" s="67" t="s">
        <v>2619</v>
      </c>
      <c r="B549" s="113" t="s">
        <v>2620</v>
      </c>
      <c r="C549" s="45" t="s">
        <v>57</v>
      </c>
      <c r="D549" s="41">
        <v>20</v>
      </c>
      <c r="E549" s="38"/>
      <c r="F549" s="38"/>
      <c r="G549" s="83">
        <f t="shared" si="40"/>
        <v>0</v>
      </c>
      <c r="H549" s="434" t="s">
        <v>349</v>
      </c>
    </row>
    <row r="550" spans="1:8" s="22" customFormat="1" ht="25.5">
      <c r="A550" s="67" t="s">
        <v>2640</v>
      </c>
      <c r="B550" s="113" t="s">
        <v>2642</v>
      </c>
      <c r="C550" s="45" t="s">
        <v>9</v>
      </c>
      <c r="D550" s="41">
        <v>1000</v>
      </c>
      <c r="E550" s="38"/>
      <c r="F550" s="38"/>
      <c r="G550" s="83">
        <f t="shared" si="40"/>
        <v>0</v>
      </c>
      <c r="H550" s="434" t="s">
        <v>349</v>
      </c>
    </row>
    <row r="551" spans="1:8" s="22" customFormat="1">
      <c r="A551" s="68"/>
      <c r="B551" s="69"/>
      <c r="C551" s="45"/>
      <c r="D551" s="41"/>
      <c r="E551" s="42"/>
      <c r="F551" s="42"/>
      <c r="G551" s="83"/>
      <c r="H551" s="434"/>
    </row>
    <row r="552" spans="1:8" s="22" customFormat="1">
      <c r="A552" s="335" t="s">
        <v>25</v>
      </c>
      <c r="B552" s="236" t="s">
        <v>835</v>
      </c>
      <c r="C552" s="236"/>
      <c r="D552" s="237"/>
      <c r="E552" s="238">
        <f>SUMPRODUCT(D553:D573,E553:E573)</f>
        <v>0</v>
      </c>
      <c r="F552" s="238">
        <f>SUMPRODUCT(D553:D573,F553:F573)</f>
        <v>0</v>
      </c>
      <c r="G552" s="239">
        <f>SUM(G553:G573)</f>
        <v>0</v>
      </c>
      <c r="H552" s="310" t="s">
        <v>439</v>
      </c>
    </row>
    <row r="553" spans="1:8" s="22" customFormat="1">
      <c r="A553" s="67" t="s">
        <v>26</v>
      </c>
      <c r="B553" s="44" t="s">
        <v>433</v>
      </c>
      <c r="C553" s="45" t="s">
        <v>57</v>
      </c>
      <c r="D553" s="41">
        <v>6</v>
      </c>
      <c r="E553" s="104"/>
      <c r="F553" s="42"/>
      <c r="G553" s="83">
        <f t="shared" ref="G553:G573" si="41">D553*(E553+F553)</f>
        <v>0</v>
      </c>
      <c r="H553" s="434" t="s">
        <v>349</v>
      </c>
    </row>
    <row r="554" spans="1:8" s="22" customFormat="1" ht="25.5">
      <c r="A554" s="67" t="s">
        <v>67</v>
      </c>
      <c r="B554" s="44" t="s">
        <v>2623</v>
      </c>
      <c r="C554" s="45" t="s">
        <v>57</v>
      </c>
      <c r="D554" s="41">
        <v>2</v>
      </c>
      <c r="E554" s="104"/>
      <c r="F554" s="42"/>
      <c r="G554" s="83">
        <f t="shared" ref="G554" si="42">D554*(E554+F554)</f>
        <v>0</v>
      </c>
      <c r="H554" s="434" t="s">
        <v>349</v>
      </c>
    </row>
    <row r="555" spans="1:8" s="22" customFormat="1">
      <c r="A555" s="67" t="s">
        <v>109</v>
      </c>
      <c r="B555" s="44" t="s">
        <v>681</v>
      </c>
      <c r="C555" s="45" t="s">
        <v>57</v>
      </c>
      <c r="D555" s="41">
        <v>8</v>
      </c>
      <c r="E555" s="104"/>
      <c r="F555" s="42"/>
      <c r="G555" s="83">
        <f t="shared" si="41"/>
        <v>0</v>
      </c>
      <c r="H555" s="434" t="s">
        <v>349</v>
      </c>
    </row>
    <row r="556" spans="1:8" s="22" customFormat="1">
      <c r="A556" s="67" t="s">
        <v>1140</v>
      </c>
      <c r="B556" s="44" t="s">
        <v>434</v>
      </c>
      <c r="C556" s="45" t="s">
        <v>57</v>
      </c>
      <c r="D556" s="41">
        <v>2</v>
      </c>
      <c r="E556" s="104"/>
      <c r="F556" s="42"/>
      <c r="G556" s="83">
        <f t="shared" si="41"/>
        <v>0</v>
      </c>
      <c r="H556" s="434" t="s">
        <v>349</v>
      </c>
    </row>
    <row r="557" spans="1:8" s="22" customFormat="1" ht="25.5">
      <c r="A557" s="67" t="s">
        <v>800</v>
      </c>
      <c r="B557" s="44" t="s">
        <v>2633</v>
      </c>
      <c r="C557" s="45" t="s">
        <v>57</v>
      </c>
      <c r="D557" s="41">
        <v>6</v>
      </c>
      <c r="E557" s="104"/>
      <c r="F557" s="42"/>
      <c r="G557" s="83">
        <f t="shared" ref="G557" si="43">D557*(E557+F557)</f>
        <v>0</v>
      </c>
      <c r="H557" s="434" t="s">
        <v>349</v>
      </c>
    </row>
    <row r="558" spans="1:8" s="22" customFormat="1">
      <c r="A558" s="67" t="s">
        <v>836</v>
      </c>
      <c r="B558" s="44" t="s">
        <v>435</v>
      </c>
      <c r="C558" s="45" t="s">
        <v>57</v>
      </c>
      <c r="D558" s="41">
        <v>6</v>
      </c>
      <c r="E558" s="104"/>
      <c r="F558" s="42"/>
      <c r="G558" s="83">
        <f t="shared" si="41"/>
        <v>0</v>
      </c>
      <c r="H558" s="434" t="s">
        <v>349</v>
      </c>
    </row>
    <row r="559" spans="1:8" s="22" customFormat="1" ht="25.5">
      <c r="A559" s="67" t="s">
        <v>843</v>
      </c>
      <c r="B559" s="44" t="s">
        <v>2627</v>
      </c>
      <c r="C559" s="45" t="s">
        <v>57</v>
      </c>
      <c r="D559" s="41">
        <v>2</v>
      </c>
      <c r="E559" s="104"/>
      <c r="F559" s="42"/>
      <c r="G559" s="83">
        <f t="shared" ref="G559" si="44">D559*(E559+F559)</f>
        <v>0</v>
      </c>
      <c r="H559" s="434" t="s">
        <v>349</v>
      </c>
    </row>
    <row r="560" spans="1:8" s="22" customFormat="1">
      <c r="A560" s="67" t="s">
        <v>1239</v>
      </c>
      <c r="B560" s="44" t="s">
        <v>436</v>
      </c>
      <c r="C560" s="45" t="s">
        <v>57</v>
      </c>
      <c r="D560" s="41">
        <v>10</v>
      </c>
      <c r="E560" s="104"/>
      <c r="F560" s="42"/>
      <c r="G560" s="83">
        <f t="shared" si="41"/>
        <v>0</v>
      </c>
      <c r="H560" s="434" t="s">
        <v>349</v>
      </c>
    </row>
    <row r="561" spans="1:8" s="22" customFormat="1">
      <c r="A561" s="67" t="s">
        <v>1240</v>
      </c>
      <c r="B561" s="44" t="s">
        <v>437</v>
      </c>
      <c r="C561" s="45" t="s">
        <v>57</v>
      </c>
      <c r="D561" s="41">
        <v>8</v>
      </c>
      <c r="E561" s="104"/>
      <c r="F561" s="42"/>
      <c r="G561" s="83">
        <f t="shared" si="41"/>
        <v>0</v>
      </c>
      <c r="H561" s="434" t="s">
        <v>349</v>
      </c>
    </row>
    <row r="562" spans="1:8" s="22" customFormat="1">
      <c r="A562" s="67" t="s">
        <v>1241</v>
      </c>
      <c r="B562" s="44" t="s">
        <v>195</v>
      </c>
      <c r="C562" s="45" t="s">
        <v>57</v>
      </c>
      <c r="D562" s="41">
        <v>8</v>
      </c>
      <c r="E562" s="104"/>
      <c r="F562" s="42"/>
      <c r="G562" s="83">
        <f t="shared" si="41"/>
        <v>0</v>
      </c>
      <c r="H562" s="434" t="s">
        <v>349</v>
      </c>
    </row>
    <row r="563" spans="1:8" s="22" customFormat="1">
      <c r="A563" s="67" t="s">
        <v>1242</v>
      </c>
      <c r="B563" s="44" t="s">
        <v>2632</v>
      </c>
      <c r="C563" s="45" t="s">
        <v>57</v>
      </c>
      <c r="D563" s="41">
        <v>20</v>
      </c>
      <c r="E563" s="104"/>
      <c r="F563" s="42"/>
      <c r="G563" s="83">
        <f t="shared" si="41"/>
        <v>0</v>
      </c>
      <c r="H563" s="434" t="s">
        <v>349</v>
      </c>
    </row>
    <row r="564" spans="1:8" s="22" customFormat="1">
      <c r="A564" s="67" t="s">
        <v>1243</v>
      </c>
      <c r="B564" s="44" t="s">
        <v>196</v>
      </c>
      <c r="C564" s="45" t="s">
        <v>57</v>
      </c>
      <c r="D564" s="41">
        <v>6</v>
      </c>
      <c r="E564" s="104"/>
      <c r="F564" s="42"/>
      <c r="G564" s="83">
        <f t="shared" si="41"/>
        <v>0</v>
      </c>
      <c r="H564" s="434" t="s">
        <v>349</v>
      </c>
    </row>
    <row r="565" spans="1:8" s="22" customFormat="1" ht="25.5">
      <c r="A565" s="67" t="s">
        <v>1244</v>
      </c>
      <c r="B565" s="44" t="s">
        <v>2626</v>
      </c>
      <c r="C565" s="45" t="s">
        <v>57</v>
      </c>
      <c r="D565" s="41">
        <v>2</v>
      </c>
      <c r="E565" s="104"/>
      <c r="F565" s="42"/>
      <c r="G565" s="83">
        <f t="shared" ref="G565" si="45">D565*(E565+F565)</f>
        <v>0</v>
      </c>
      <c r="H565" s="434" t="s">
        <v>349</v>
      </c>
    </row>
    <row r="566" spans="1:8" s="22" customFormat="1">
      <c r="A566" s="67" t="s">
        <v>1245</v>
      </c>
      <c r="B566" s="44" t="s">
        <v>438</v>
      </c>
      <c r="C566" s="45" t="s">
        <v>57</v>
      </c>
      <c r="D566" s="41">
        <v>8</v>
      </c>
      <c r="E566" s="104"/>
      <c r="F566" s="42"/>
      <c r="G566" s="83">
        <f t="shared" si="41"/>
        <v>0</v>
      </c>
      <c r="H566" s="434" t="s">
        <v>349</v>
      </c>
    </row>
    <row r="567" spans="1:8" s="22" customFormat="1" ht="25.5">
      <c r="A567" s="67" t="s">
        <v>1246</v>
      </c>
      <c r="B567" s="44" t="s">
        <v>2628</v>
      </c>
      <c r="C567" s="45" t="s">
        <v>57</v>
      </c>
      <c r="D567" s="41">
        <v>19</v>
      </c>
      <c r="E567" s="104"/>
      <c r="F567" s="42"/>
      <c r="G567" s="83">
        <f t="shared" si="41"/>
        <v>0</v>
      </c>
      <c r="H567" s="434" t="s">
        <v>349</v>
      </c>
    </row>
    <row r="568" spans="1:8" s="22" customFormat="1">
      <c r="A568" s="67" t="s">
        <v>2634</v>
      </c>
      <c r="B568" s="44" t="s">
        <v>2624</v>
      </c>
      <c r="C568" s="45" t="s">
        <v>57</v>
      </c>
      <c r="D568" s="41">
        <v>6</v>
      </c>
      <c r="E568" s="104"/>
      <c r="F568" s="42"/>
      <c r="G568" s="83">
        <f t="shared" si="41"/>
        <v>0</v>
      </c>
      <c r="H568" s="434" t="s">
        <v>349</v>
      </c>
    </row>
    <row r="569" spans="1:8" s="22" customFormat="1" ht="25.5">
      <c r="A569" s="67" t="s">
        <v>2635</v>
      </c>
      <c r="B569" s="44" t="s">
        <v>2625</v>
      </c>
      <c r="C569" s="45" t="s">
        <v>57</v>
      </c>
      <c r="D569" s="41">
        <v>2</v>
      </c>
      <c r="E569" s="104"/>
      <c r="F569" s="42"/>
      <c r="G569" s="83">
        <f t="shared" ref="G569" si="46">D569*(E569+F569)</f>
        <v>0</v>
      </c>
      <c r="H569" s="434" t="s">
        <v>349</v>
      </c>
    </row>
    <row r="570" spans="1:8" s="22" customFormat="1" ht="51">
      <c r="A570" s="67" t="s">
        <v>2636</v>
      </c>
      <c r="B570" s="44" t="s">
        <v>197</v>
      </c>
      <c r="C570" s="45" t="s">
        <v>57</v>
      </c>
      <c r="D570" s="41">
        <v>50</v>
      </c>
      <c r="E570" s="104"/>
      <c r="F570" s="42"/>
      <c r="G570" s="83">
        <f t="shared" si="41"/>
        <v>0</v>
      </c>
      <c r="H570" s="434" t="s">
        <v>349</v>
      </c>
    </row>
    <row r="571" spans="1:8" s="22" customFormat="1">
      <c r="A571" s="67" t="s">
        <v>2637</v>
      </c>
      <c r="B571" s="44" t="s">
        <v>674</v>
      </c>
      <c r="C571" s="45" t="s">
        <v>198</v>
      </c>
      <c r="D571" s="41">
        <v>5</v>
      </c>
      <c r="E571" s="104"/>
      <c r="F571" s="42"/>
      <c r="G571" s="83">
        <f t="shared" si="41"/>
        <v>0</v>
      </c>
      <c r="H571" s="434" t="s">
        <v>349</v>
      </c>
    </row>
    <row r="572" spans="1:8" s="22" customFormat="1">
      <c r="A572" s="67" t="s">
        <v>2638</v>
      </c>
      <c r="B572" s="44" t="s">
        <v>675</v>
      </c>
      <c r="C572" s="45" t="s">
        <v>198</v>
      </c>
      <c r="D572" s="41">
        <v>15</v>
      </c>
      <c r="E572" s="104"/>
      <c r="F572" s="42"/>
      <c r="G572" s="83">
        <f t="shared" si="41"/>
        <v>0</v>
      </c>
      <c r="H572" s="434" t="s">
        <v>349</v>
      </c>
    </row>
    <row r="573" spans="1:8" s="22" customFormat="1" ht="51">
      <c r="A573" s="67" t="s">
        <v>2639</v>
      </c>
      <c r="B573" s="44" t="s">
        <v>682</v>
      </c>
      <c r="C573" s="45" t="s">
        <v>57</v>
      </c>
      <c r="D573" s="41">
        <v>15</v>
      </c>
      <c r="E573" s="104"/>
      <c r="F573" s="42"/>
      <c r="G573" s="83">
        <f t="shared" si="41"/>
        <v>0</v>
      </c>
      <c r="H573" s="434" t="s">
        <v>349</v>
      </c>
    </row>
    <row r="574" spans="1:8" s="22" customFormat="1">
      <c r="A574" s="68"/>
      <c r="B574" s="69"/>
      <c r="C574" s="45"/>
      <c r="D574" s="41"/>
      <c r="E574" s="42"/>
      <c r="F574" s="42"/>
      <c r="G574" s="83"/>
      <c r="H574" s="434"/>
    </row>
    <row r="575" spans="1:8" s="22" customFormat="1">
      <c r="A575" s="336" t="s">
        <v>28</v>
      </c>
      <c r="B575" s="241" t="s">
        <v>988</v>
      </c>
      <c r="C575" s="241"/>
      <c r="D575" s="241"/>
      <c r="E575" s="242" t="e">
        <f>SUM(E576,E584,E594,E596,E599,E602,E622,E614,E636,E590,E608,E620)</f>
        <v>#VALUE!</v>
      </c>
      <c r="F575" s="242" t="e">
        <f>SUM(F576,F584,F594,F596,F599,F602,F622,F614,F636,F590,F608,F620)</f>
        <v>#VALUE!</v>
      </c>
      <c r="G575" s="242">
        <f>SUM(G576,G584,G594,G596,G599,G602,G622,G614,G636,G590,G608,G620)</f>
        <v>0</v>
      </c>
      <c r="H575" s="309" t="s">
        <v>439</v>
      </c>
    </row>
    <row r="576" spans="1:8" s="22" customFormat="1">
      <c r="A576" s="337" t="s">
        <v>29</v>
      </c>
      <c r="B576" s="241" t="s">
        <v>1359</v>
      </c>
      <c r="C576" s="241"/>
      <c r="D576" s="244"/>
      <c r="E576" s="242">
        <f>SUMPRODUCT(D577:D583,E577:E583)</f>
        <v>0</v>
      </c>
      <c r="F576" s="242">
        <f>SUMPRODUCT(D577:D583,F577:F583)</f>
        <v>0</v>
      </c>
      <c r="G576" s="245">
        <f>SUM(G577:G583)</f>
        <v>0</v>
      </c>
      <c r="H576" s="309" t="s">
        <v>439</v>
      </c>
    </row>
    <row r="577" spans="1:8" s="22" customFormat="1" ht="25.5">
      <c r="A577" s="67" t="s">
        <v>1927</v>
      </c>
      <c r="B577" s="39" t="s">
        <v>2104</v>
      </c>
      <c r="C577" s="45" t="s">
        <v>57</v>
      </c>
      <c r="D577" s="41">
        <v>6</v>
      </c>
      <c r="E577" s="104"/>
      <c r="F577" s="42"/>
      <c r="G577" s="42">
        <f t="shared" ref="G577:G583" si="47">D577*(E577+F577)</f>
        <v>0</v>
      </c>
      <c r="H577" s="434" t="s">
        <v>349</v>
      </c>
    </row>
    <row r="578" spans="1:8" s="22" customFormat="1" ht="25.5">
      <c r="A578" s="67" t="s">
        <v>1364</v>
      </c>
      <c r="B578" s="69" t="s">
        <v>2105</v>
      </c>
      <c r="C578" s="45" t="s">
        <v>57</v>
      </c>
      <c r="D578" s="41">
        <v>1</v>
      </c>
      <c r="E578" s="42"/>
      <c r="F578" s="42"/>
      <c r="G578" s="42">
        <f t="shared" si="47"/>
        <v>0</v>
      </c>
      <c r="H578" s="434" t="s">
        <v>349</v>
      </c>
    </row>
    <row r="579" spans="1:8" s="22" customFormat="1" ht="25.5">
      <c r="A579" s="67" t="s">
        <v>1365</v>
      </c>
      <c r="B579" s="69" t="s">
        <v>2116</v>
      </c>
      <c r="C579" s="45" t="s">
        <v>57</v>
      </c>
      <c r="D579" s="41">
        <v>1</v>
      </c>
      <c r="E579" s="42"/>
      <c r="F579" s="42"/>
      <c r="G579" s="42">
        <f t="shared" si="47"/>
        <v>0</v>
      </c>
      <c r="H579" s="434" t="s">
        <v>349</v>
      </c>
    </row>
    <row r="580" spans="1:8" s="22" customFormat="1" ht="25.5">
      <c r="A580" s="67" t="s">
        <v>1366</v>
      </c>
      <c r="B580" s="69" t="s">
        <v>2115</v>
      </c>
      <c r="C580" s="45" t="s">
        <v>57</v>
      </c>
      <c r="D580" s="41">
        <v>1</v>
      </c>
      <c r="E580" s="42"/>
      <c r="F580" s="42"/>
      <c r="G580" s="42">
        <f t="shared" si="47"/>
        <v>0</v>
      </c>
      <c r="H580" s="434" t="s">
        <v>349</v>
      </c>
    </row>
    <row r="581" spans="1:8" s="22" customFormat="1" ht="25.5">
      <c r="A581" s="67" t="s">
        <v>1367</v>
      </c>
      <c r="B581" s="69" t="s">
        <v>2117</v>
      </c>
      <c r="C581" s="45" t="s">
        <v>57</v>
      </c>
      <c r="D581" s="41">
        <v>1</v>
      </c>
      <c r="E581" s="42"/>
      <c r="F581" s="42"/>
      <c r="G581" s="42">
        <f t="shared" si="47"/>
        <v>0</v>
      </c>
      <c r="H581" s="434" t="s">
        <v>349</v>
      </c>
    </row>
    <row r="582" spans="1:8" s="22" customFormat="1" ht="25.5">
      <c r="A582" s="67" t="s">
        <v>1739</v>
      </c>
      <c r="B582" s="69" t="s">
        <v>2090</v>
      </c>
      <c r="C582" s="45" t="s">
        <v>57</v>
      </c>
      <c r="D582" s="41">
        <v>4</v>
      </c>
      <c r="E582" s="42"/>
      <c r="F582" s="42"/>
      <c r="G582" s="42">
        <f t="shared" si="47"/>
        <v>0</v>
      </c>
      <c r="H582" s="434" t="s">
        <v>349</v>
      </c>
    </row>
    <row r="583" spans="1:8" s="22" customFormat="1" ht="63.75">
      <c r="A583" s="67" t="s">
        <v>2118</v>
      </c>
      <c r="B583" s="69" t="s">
        <v>2101</v>
      </c>
      <c r="C583" s="45" t="s">
        <v>57</v>
      </c>
      <c r="D583" s="41">
        <v>4</v>
      </c>
      <c r="E583" s="42"/>
      <c r="F583" s="42"/>
      <c r="G583" s="42">
        <f t="shared" si="47"/>
        <v>0</v>
      </c>
      <c r="H583" s="434" t="s">
        <v>349</v>
      </c>
    </row>
    <row r="584" spans="1:8" s="22" customFormat="1">
      <c r="A584" s="337" t="s">
        <v>640</v>
      </c>
      <c r="B584" s="246" t="s">
        <v>1332</v>
      </c>
      <c r="C584" s="240"/>
      <c r="D584" s="247"/>
      <c r="E584" s="248">
        <f>SUMPRODUCT(E585:E589,D585:D589)</f>
        <v>0</v>
      </c>
      <c r="F584" s="248">
        <f>SUMPRODUCT(D585:D589,F585:F589)</f>
        <v>0</v>
      </c>
      <c r="G584" s="245">
        <f>SUM(G585:G589)</f>
        <v>0</v>
      </c>
      <c r="H584" s="309" t="s">
        <v>439</v>
      </c>
    </row>
    <row r="585" spans="1:8" s="22" customFormat="1" ht="25.5">
      <c r="A585" s="68" t="s">
        <v>1368</v>
      </c>
      <c r="B585" s="69" t="s">
        <v>2102</v>
      </c>
      <c r="C585" s="45" t="s">
        <v>57</v>
      </c>
      <c r="D585" s="41">
        <v>4</v>
      </c>
      <c r="E585" s="42"/>
      <c r="F585" s="42"/>
      <c r="G585" s="42">
        <f>D585*(E585+F585)</f>
        <v>0</v>
      </c>
      <c r="H585" s="434" t="s">
        <v>1878</v>
      </c>
    </row>
    <row r="586" spans="1:8" s="22" customFormat="1" ht="25.5">
      <c r="A586" s="68" t="s">
        <v>1369</v>
      </c>
      <c r="B586" s="69" t="s">
        <v>2103</v>
      </c>
      <c r="C586" s="45" t="s">
        <v>57</v>
      </c>
      <c r="D586" s="41">
        <v>8</v>
      </c>
      <c r="E586" s="42"/>
      <c r="F586" s="42"/>
      <c r="G586" s="42">
        <f>D586*(E586+F586)</f>
        <v>0</v>
      </c>
      <c r="H586" s="434" t="s">
        <v>1878</v>
      </c>
    </row>
    <row r="587" spans="1:8" s="22" customFormat="1" ht="25.5">
      <c r="A587" s="68" t="s">
        <v>1740</v>
      </c>
      <c r="B587" s="69" t="s">
        <v>1333</v>
      </c>
      <c r="C587" s="45" t="s">
        <v>57</v>
      </c>
      <c r="D587" s="41">
        <v>1</v>
      </c>
      <c r="E587" s="42"/>
      <c r="F587" s="42"/>
      <c r="G587" s="42">
        <f>D587*(E587+F587)</f>
        <v>0</v>
      </c>
      <c r="H587" s="434" t="s">
        <v>1878</v>
      </c>
    </row>
    <row r="588" spans="1:8" s="22" customFormat="1" ht="24" customHeight="1">
      <c r="A588" s="68" t="s">
        <v>1741</v>
      </c>
      <c r="B588" s="69" t="s">
        <v>1334</v>
      </c>
      <c r="C588" s="45" t="s">
        <v>57</v>
      </c>
      <c r="D588" s="41">
        <v>2</v>
      </c>
      <c r="E588" s="42"/>
      <c r="F588" s="42"/>
      <c r="G588" s="42">
        <f>D588*(E588+F588)</f>
        <v>0</v>
      </c>
      <c r="H588" s="434" t="s">
        <v>1878</v>
      </c>
    </row>
    <row r="589" spans="1:8" s="22" customFormat="1" ht="25.5">
      <c r="A589" s="68" t="s">
        <v>1742</v>
      </c>
      <c r="B589" s="69" t="s">
        <v>1335</v>
      </c>
      <c r="C589" s="45" t="s">
        <v>57</v>
      </c>
      <c r="D589" s="41">
        <v>1</v>
      </c>
      <c r="E589" s="42"/>
      <c r="F589" s="42"/>
      <c r="G589" s="42">
        <f>D589*(E589+F589)</f>
        <v>0</v>
      </c>
      <c r="H589" s="434" t="s">
        <v>1878</v>
      </c>
    </row>
    <row r="590" spans="1:8" s="22" customFormat="1">
      <c r="A590" s="337" t="s">
        <v>641</v>
      </c>
      <c r="B590" s="246" t="s">
        <v>1340</v>
      </c>
      <c r="C590" s="240"/>
      <c r="D590" s="247"/>
      <c r="E590" s="248">
        <f>SUMPRODUCT(E591:E593,D591:D593)</f>
        <v>0</v>
      </c>
      <c r="F590" s="248">
        <f>SUMPRODUCT(F591:F593,D591:D593)</f>
        <v>0</v>
      </c>
      <c r="G590" s="245">
        <f>SUM(G591:G593)</f>
        <v>0</v>
      </c>
      <c r="H590" s="309" t="s">
        <v>439</v>
      </c>
    </row>
    <row r="591" spans="1:8" s="22" customFormat="1" ht="25.5">
      <c r="A591" s="68" t="s">
        <v>1370</v>
      </c>
      <c r="B591" s="69" t="s">
        <v>2106</v>
      </c>
      <c r="C591" s="45" t="s">
        <v>57</v>
      </c>
      <c r="D591" s="41">
        <v>2</v>
      </c>
      <c r="E591" s="42"/>
      <c r="F591" s="42"/>
      <c r="G591" s="42">
        <f>D591*(E591+F591)</f>
        <v>0</v>
      </c>
      <c r="H591" s="434" t="s">
        <v>349</v>
      </c>
    </row>
    <row r="592" spans="1:8" s="22" customFormat="1" ht="25.5">
      <c r="A592" s="68" t="s">
        <v>1371</v>
      </c>
      <c r="B592" s="69" t="s">
        <v>2107</v>
      </c>
      <c r="C592" s="45" t="s">
        <v>57</v>
      </c>
      <c r="D592" s="41">
        <v>2</v>
      </c>
      <c r="E592" s="42"/>
      <c r="F592" s="42"/>
      <c r="G592" s="42">
        <f>D592*(E592+F592)</f>
        <v>0</v>
      </c>
      <c r="H592" s="434" t="s">
        <v>349</v>
      </c>
    </row>
    <row r="593" spans="1:8" s="22" customFormat="1" ht="25.5">
      <c r="A593" s="68" t="s">
        <v>1930</v>
      </c>
      <c r="B593" s="69" t="s">
        <v>2108</v>
      </c>
      <c r="C593" s="45" t="s">
        <v>57</v>
      </c>
      <c r="D593" s="41">
        <v>4</v>
      </c>
      <c r="E593" s="42"/>
      <c r="F593" s="42"/>
      <c r="G593" s="42">
        <f>D593*(E593+F593)</f>
        <v>0</v>
      </c>
      <c r="H593" s="434" t="s">
        <v>349</v>
      </c>
    </row>
    <row r="594" spans="1:8" s="22" customFormat="1">
      <c r="A594" s="337" t="s">
        <v>1247</v>
      </c>
      <c r="B594" s="246" t="s">
        <v>1339</v>
      </c>
      <c r="C594" s="240"/>
      <c r="D594" s="247"/>
      <c r="E594" s="248" t="e">
        <f>SUMPRODUCT(E595:E595,D595:D595)</f>
        <v>#VALUE!</v>
      </c>
      <c r="F594" s="248" t="e">
        <f>SUMPRODUCT(D595:D595,F595:F595)</f>
        <v>#VALUE!</v>
      </c>
      <c r="G594" s="245">
        <f>SUM(G595:G595)</f>
        <v>0</v>
      </c>
      <c r="H594" s="309" t="s">
        <v>439</v>
      </c>
    </row>
    <row r="595" spans="1:8" s="22" customFormat="1">
      <c r="A595" s="68" t="s">
        <v>1743</v>
      </c>
      <c r="B595" s="69" t="s">
        <v>1336</v>
      </c>
      <c r="C595" s="45" t="s">
        <v>57</v>
      </c>
      <c r="D595" s="41">
        <v>1</v>
      </c>
      <c r="E595" s="42"/>
      <c r="F595" s="42"/>
      <c r="G595" s="42">
        <f>D595*(E595+F595)</f>
        <v>0</v>
      </c>
      <c r="H595" s="434" t="s">
        <v>349</v>
      </c>
    </row>
    <row r="596" spans="1:8" s="22" customFormat="1">
      <c r="A596" s="337" t="s">
        <v>1248</v>
      </c>
      <c r="B596" s="246" t="s">
        <v>1338</v>
      </c>
      <c r="C596" s="240"/>
      <c r="D596" s="247"/>
      <c r="E596" s="248">
        <f>SUMPRODUCT(E597:E598,D597:D598)</f>
        <v>0</v>
      </c>
      <c r="F596" s="248">
        <f>SUMPRODUCT(D597:D598,F597:F598)</f>
        <v>0</v>
      </c>
      <c r="G596" s="245">
        <f>SUM(G597:G598)</f>
        <v>0</v>
      </c>
      <c r="H596" s="309" t="s">
        <v>439</v>
      </c>
    </row>
    <row r="597" spans="1:8" s="22" customFormat="1" ht="25.5">
      <c r="A597" s="68" t="s">
        <v>1744</v>
      </c>
      <c r="B597" s="69" t="s">
        <v>2109</v>
      </c>
      <c r="C597" s="45" t="s">
        <v>57</v>
      </c>
      <c r="D597" s="41">
        <v>1</v>
      </c>
      <c r="E597" s="42"/>
      <c r="F597" s="42"/>
      <c r="G597" s="42">
        <f>D597*(E597+F597)</f>
        <v>0</v>
      </c>
      <c r="H597" s="434" t="s">
        <v>349</v>
      </c>
    </row>
    <row r="598" spans="1:8" s="22" customFormat="1">
      <c r="A598" s="68" t="s">
        <v>1745</v>
      </c>
      <c r="B598" s="69" t="s">
        <v>2110</v>
      </c>
      <c r="C598" s="45" t="s">
        <v>57</v>
      </c>
      <c r="D598" s="41">
        <v>2</v>
      </c>
      <c r="E598" s="42"/>
      <c r="F598" s="42"/>
      <c r="G598" s="42">
        <f>D598*(E598+F598)</f>
        <v>0</v>
      </c>
      <c r="H598" s="434" t="s">
        <v>349</v>
      </c>
    </row>
    <row r="599" spans="1:8" s="22" customFormat="1">
      <c r="A599" s="337" t="s">
        <v>1249</v>
      </c>
      <c r="B599" s="246" t="s">
        <v>1337</v>
      </c>
      <c r="C599" s="240"/>
      <c r="D599" s="247"/>
      <c r="E599" s="248">
        <f>SUMPRODUCT(E600:E601,D600:D601)</f>
        <v>0</v>
      </c>
      <c r="F599" s="248">
        <f>SUMPRODUCT(D600:D601,F600:F601)</f>
        <v>0</v>
      </c>
      <c r="G599" s="245">
        <f>SUM(G600:G601)</f>
        <v>0</v>
      </c>
      <c r="H599" s="309" t="s">
        <v>439</v>
      </c>
    </row>
    <row r="600" spans="1:8" s="22" customFormat="1" ht="25.5">
      <c r="A600" s="68" t="s">
        <v>1746</v>
      </c>
      <c r="B600" s="69" t="s">
        <v>2112</v>
      </c>
      <c r="C600" s="45" t="s">
        <v>57</v>
      </c>
      <c r="D600" s="41">
        <v>1</v>
      </c>
      <c r="E600" s="42"/>
      <c r="F600" s="42"/>
      <c r="G600" s="42">
        <f>D600*(E600+F600)</f>
        <v>0</v>
      </c>
      <c r="H600" s="434" t="s">
        <v>349</v>
      </c>
    </row>
    <row r="601" spans="1:8" s="22" customFormat="1">
      <c r="A601" s="68" t="s">
        <v>1747</v>
      </c>
      <c r="B601" s="69" t="s">
        <v>2111</v>
      </c>
      <c r="C601" s="45" t="s">
        <v>71</v>
      </c>
      <c r="D601" s="41">
        <v>8</v>
      </c>
      <c r="E601" s="42"/>
      <c r="F601" s="42"/>
      <c r="G601" s="42">
        <f>D601*(E601+F601)</f>
        <v>0</v>
      </c>
      <c r="H601" s="434" t="s">
        <v>349</v>
      </c>
    </row>
    <row r="602" spans="1:8" s="22" customFormat="1">
      <c r="A602" s="337" t="s">
        <v>1250</v>
      </c>
      <c r="B602" s="246" t="s">
        <v>1341</v>
      </c>
      <c r="C602" s="240"/>
      <c r="D602" s="247"/>
      <c r="E602" s="248">
        <f>SUMPRODUCT(E603:E605,D603:D605)</f>
        <v>0</v>
      </c>
      <c r="F602" s="248">
        <f>SUMPRODUCT(D603:D605,F603:F605)</f>
        <v>0</v>
      </c>
      <c r="G602" s="245">
        <f>SUM(G603:G605)</f>
        <v>0</v>
      </c>
      <c r="H602" s="309" t="s">
        <v>439</v>
      </c>
    </row>
    <row r="603" spans="1:8" s="22" customFormat="1" ht="25.5">
      <c r="A603" s="68" t="s">
        <v>1938</v>
      </c>
      <c r="B603" s="69" t="s">
        <v>2113</v>
      </c>
      <c r="C603" s="45" t="s">
        <v>57</v>
      </c>
      <c r="D603" s="41">
        <v>3</v>
      </c>
      <c r="E603" s="42"/>
      <c r="F603" s="42"/>
      <c r="G603" s="42">
        <f>D603*(E603+F603)</f>
        <v>0</v>
      </c>
      <c r="H603" s="434" t="s">
        <v>349</v>
      </c>
    </row>
    <row r="604" spans="1:8" s="22" customFormat="1">
      <c r="A604" s="68" t="s">
        <v>1939</v>
      </c>
      <c r="B604" s="69" t="s">
        <v>2114</v>
      </c>
      <c r="C604" s="45" t="s">
        <v>71</v>
      </c>
      <c r="D604" s="41">
        <v>12</v>
      </c>
      <c r="E604" s="42"/>
      <c r="F604" s="42"/>
      <c r="G604" s="42">
        <f>D604*(E604+F604)</f>
        <v>0</v>
      </c>
      <c r="H604" s="434" t="s">
        <v>349</v>
      </c>
    </row>
    <row r="605" spans="1:8" s="22" customFormat="1" ht="25.5">
      <c r="A605" s="68" t="s">
        <v>2205</v>
      </c>
      <c r="B605" s="69" t="s">
        <v>1342</v>
      </c>
      <c r="C605" s="45" t="s">
        <v>57</v>
      </c>
      <c r="D605" s="41">
        <v>1</v>
      </c>
      <c r="E605" s="42"/>
      <c r="F605" s="42"/>
      <c r="G605" s="42">
        <f>D605*(E605+F605)</f>
        <v>0</v>
      </c>
      <c r="H605" s="148" t="s">
        <v>349</v>
      </c>
    </row>
    <row r="606" spans="1:8" s="22" customFormat="1">
      <c r="A606" s="337" t="s">
        <v>1251</v>
      </c>
      <c r="B606" s="246" t="s">
        <v>2317</v>
      </c>
      <c r="C606" s="240"/>
      <c r="D606" s="247"/>
      <c r="E606" s="248" t="e">
        <f>SUMPRODUCT(E607,D607)</f>
        <v>#VALUE!</v>
      </c>
      <c r="F606" s="248" t="e">
        <f>SUMPRODUCT(D607,F607)</f>
        <v>#VALUE!</v>
      </c>
      <c r="G606" s="245">
        <f>SUM(G607)</f>
        <v>0</v>
      </c>
      <c r="H606" s="309" t="s">
        <v>439</v>
      </c>
    </row>
    <row r="607" spans="1:8" s="22" customFormat="1">
      <c r="A607" s="68" t="s">
        <v>1748</v>
      </c>
      <c r="B607" s="69" t="s">
        <v>2318</v>
      </c>
      <c r="C607" s="45" t="s">
        <v>37</v>
      </c>
      <c r="D607" s="41">
        <v>1</v>
      </c>
      <c r="E607" s="42"/>
      <c r="F607" s="42"/>
      <c r="G607" s="42">
        <f>D607*(E607+F607)</f>
        <v>0</v>
      </c>
      <c r="H607" s="434" t="s">
        <v>349</v>
      </c>
    </row>
    <row r="608" spans="1:8" s="22" customFormat="1">
      <c r="A608" s="337" t="s">
        <v>1252</v>
      </c>
      <c r="B608" s="246" t="s">
        <v>1387</v>
      </c>
      <c r="C608" s="240"/>
      <c r="D608" s="247"/>
      <c r="E608" s="248">
        <f>SUMPRODUCT(E609:E613,D609:D613)</f>
        <v>0</v>
      </c>
      <c r="F608" s="248">
        <f>SUMPRODUCT(D609:D613,F609:F613)</f>
        <v>0</v>
      </c>
      <c r="G608" s="245">
        <f>SUM(G609:G613)</f>
        <v>0</v>
      </c>
      <c r="H608" s="309" t="s">
        <v>439</v>
      </c>
    </row>
    <row r="609" spans="1:8" s="22" customFormat="1">
      <c r="A609" s="68" t="s">
        <v>1751</v>
      </c>
      <c r="B609" s="69" t="s">
        <v>1388</v>
      </c>
      <c r="C609" s="45" t="s">
        <v>57</v>
      </c>
      <c r="D609" s="41">
        <v>1</v>
      </c>
      <c r="E609" s="42"/>
      <c r="F609" s="42"/>
      <c r="G609" s="42">
        <f>D609*(E609+F609)</f>
        <v>0</v>
      </c>
      <c r="H609" s="434" t="s">
        <v>349</v>
      </c>
    </row>
    <row r="610" spans="1:8" s="22" customFormat="1" ht="38.25">
      <c r="A610" s="68" t="s">
        <v>1752</v>
      </c>
      <c r="B610" s="69" t="s">
        <v>2092</v>
      </c>
      <c r="C610" s="45" t="s">
        <v>57</v>
      </c>
      <c r="D610" s="41">
        <v>1</v>
      </c>
      <c r="E610" s="42"/>
      <c r="F610" s="42"/>
      <c r="G610" s="42">
        <f>D610*(E610+F610)</f>
        <v>0</v>
      </c>
      <c r="H610" s="434" t="s">
        <v>349</v>
      </c>
    </row>
    <row r="611" spans="1:8" s="22" customFormat="1">
      <c r="A611" s="68" t="s">
        <v>1753</v>
      </c>
      <c r="B611" s="69" t="s">
        <v>2091</v>
      </c>
      <c r="C611" s="45" t="s">
        <v>57</v>
      </c>
      <c r="D611" s="41">
        <v>1</v>
      </c>
      <c r="E611" s="42"/>
      <c r="F611" s="42"/>
      <c r="G611" s="42">
        <f>D611*(E611+F611)</f>
        <v>0</v>
      </c>
      <c r="H611" s="434" t="s">
        <v>349</v>
      </c>
    </row>
    <row r="612" spans="1:8" s="22" customFormat="1">
      <c r="A612" s="68" t="s">
        <v>1754</v>
      </c>
      <c r="B612" s="69" t="s">
        <v>1389</v>
      </c>
      <c r="C612" s="45" t="s">
        <v>57</v>
      </c>
      <c r="D612" s="41">
        <v>1</v>
      </c>
      <c r="E612" s="42"/>
      <c r="F612" s="42"/>
      <c r="G612" s="42">
        <f>D612*(E612+F612)</f>
        <v>0</v>
      </c>
      <c r="H612" s="434" t="s">
        <v>349</v>
      </c>
    </row>
    <row r="613" spans="1:8" s="22" customFormat="1" ht="25.5">
      <c r="A613" s="68" t="s">
        <v>1755</v>
      </c>
      <c r="B613" s="69" t="s">
        <v>2093</v>
      </c>
      <c r="C613" s="45" t="s">
        <v>9</v>
      </c>
      <c r="D613" s="41">
        <v>15</v>
      </c>
      <c r="E613" s="42"/>
      <c r="F613" s="42"/>
      <c r="G613" s="42">
        <f>D613*(E613+F613)</f>
        <v>0</v>
      </c>
      <c r="H613" s="434" t="s">
        <v>349</v>
      </c>
    </row>
    <row r="614" spans="1:8" s="22" customFormat="1">
      <c r="A614" s="337" t="s">
        <v>1253</v>
      </c>
      <c r="B614" s="246" t="s">
        <v>1352</v>
      </c>
      <c r="C614" s="240"/>
      <c r="D614" s="247"/>
      <c r="E614" s="248">
        <f>SUMPRODUCT(E615:E619,D615:D619)</f>
        <v>0</v>
      </c>
      <c r="F614" s="248">
        <f>SUMPRODUCT(D615:D619,F615:F619)</f>
        <v>0</v>
      </c>
      <c r="G614" s="245">
        <f>SUM(G615:G619)</f>
        <v>0</v>
      </c>
      <c r="H614" s="309" t="s">
        <v>439</v>
      </c>
    </row>
    <row r="615" spans="1:8" s="22" customFormat="1">
      <c r="A615" s="68" t="s">
        <v>1756</v>
      </c>
      <c r="B615" s="39" t="s">
        <v>2094</v>
      </c>
      <c r="C615" s="45" t="s">
        <v>57</v>
      </c>
      <c r="D615" s="41">
        <v>1</v>
      </c>
      <c r="E615" s="42"/>
      <c r="F615" s="42"/>
      <c r="G615" s="83">
        <f>D615*(E615+F615)</f>
        <v>0</v>
      </c>
      <c r="H615" s="148" t="s">
        <v>349</v>
      </c>
    </row>
    <row r="616" spans="1:8" s="22" customFormat="1">
      <c r="A616" s="68" t="s">
        <v>1757</v>
      </c>
      <c r="B616" s="46" t="s">
        <v>2064</v>
      </c>
      <c r="C616" s="132" t="s">
        <v>5</v>
      </c>
      <c r="D616" s="37">
        <v>16</v>
      </c>
      <c r="E616" s="38"/>
      <c r="F616" s="38"/>
      <c r="G616" s="43">
        <f>D616*(E616+F616)</f>
        <v>0</v>
      </c>
      <c r="H616" s="148" t="s">
        <v>1112</v>
      </c>
    </row>
    <row r="617" spans="1:8" s="22" customFormat="1">
      <c r="A617" s="68" t="s">
        <v>1758</v>
      </c>
      <c r="B617" s="46" t="s">
        <v>132</v>
      </c>
      <c r="C617" s="132" t="s">
        <v>5</v>
      </c>
      <c r="D617" s="37">
        <v>32</v>
      </c>
      <c r="E617" s="38"/>
      <c r="F617" s="38"/>
      <c r="G617" s="43">
        <f>D617*(E617+F617)</f>
        <v>0</v>
      </c>
      <c r="H617" s="148" t="s">
        <v>511</v>
      </c>
    </row>
    <row r="618" spans="1:8" s="22" customFormat="1">
      <c r="A618" s="68" t="s">
        <v>1759</v>
      </c>
      <c r="B618" s="46" t="s">
        <v>2067</v>
      </c>
      <c r="C618" s="132" t="s">
        <v>5</v>
      </c>
      <c r="D618" s="37">
        <v>50</v>
      </c>
      <c r="E618" s="38"/>
      <c r="F618" s="38"/>
      <c r="G618" s="43">
        <f>D618*(E618+F618)</f>
        <v>0</v>
      </c>
      <c r="H618" s="148" t="s">
        <v>430</v>
      </c>
    </row>
    <row r="619" spans="1:8" s="22" customFormat="1">
      <c r="A619" s="68" t="s">
        <v>1760</v>
      </c>
      <c r="B619" s="39" t="s">
        <v>1685</v>
      </c>
      <c r="C619" s="45" t="s">
        <v>6</v>
      </c>
      <c r="D619" s="41">
        <v>98</v>
      </c>
      <c r="E619" s="38"/>
      <c r="F619" s="38"/>
      <c r="G619" s="43">
        <f>D619*(E619+F619)</f>
        <v>0</v>
      </c>
      <c r="H619" s="148" t="s">
        <v>431</v>
      </c>
    </row>
    <row r="620" spans="1:8" s="22" customFormat="1">
      <c r="A620" s="337" t="s">
        <v>1254</v>
      </c>
      <c r="B620" s="246" t="s">
        <v>2159</v>
      </c>
      <c r="C620" s="240"/>
      <c r="D620" s="247"/>
      <c r="E620" s="248" t="e">
        <f>SUMPRODUCT(E621,D621)</f>
        <v>#VALUE!</v>
      </c>
      <c r="F620" s="248" t="e">
        <f>SUMPRODUCT(D621,F621)</f>
        <v>#VALUE!</v>
      </c>
      <c r="G620" s="245">
        <f>SUM(G621)</f>
        <v>0</v>
      </c>
      <c r="H620" s="309" t="s">
        <v>439</v>
      </c>
    </row>
    <row r="621" spans="1:8" s="22" customFormat="1">
      <c r="A621" s="68" t="s">
        <v>1766</v>
      </c>
      <c r="B621" s="39" t="s">
        <v>2158</v>
      </c>
      <c r="C621" s="45" t="s">
        <v>57</v>
      </c>
      <c r="D621" s="41">
        <v>1</v>
      </c>
      <c r="E621" s="42"/>
      <c r="F621" s="42"/>
      <c r="G621" s="83">
        <f>D621*(E621+F621)</f>
        <v>0</v>
      </c>
      <c r="H621" s="148" t="s">
        <v>349</v>
      </c>
    </row>
    <row r="622" spans="1:8" s="22" customFormat="1">
      <c r="A622" s="337" t="s">
        <v>1950</v>
      </c>
      <c r="B622" s="246" t="s">
        <v>330</v>
      </c>
      <c r="C622" s="240"/>
      <c r="D622" s="247"/>
      <c r="E622" s="248">
        <f>SUMPRODUCT(E623:E635,D623:D635)</f>
        <v>0</v>
      </c>
      <c r="F622" s="248">
        <f>SUMPRODUCT(D623:D635,F623:F635)</f>
        <v>0</v>
      </c>
      <c r="G622" s="245">
        <f>SUM(G623:G635)</f>
        <v>0</v>
      </c>
      <c r="H622" s="309" t="s">
        <v>439</v>
      </c>
    </row>
    <row r="623" spans="1:8" s="22" customFormat="1" ht="25.5">
      <c r="A623" s="68" t="s">
        <v>1952</v>
      </c>
      <c r="B623" s="69" t="s">
        <v>1343</v>
      </c>
      <c r="C623" s="45" t="s">
        <v>57</v>
      </c>
      <c r="D623" s="41">
        <v>43</v>
      </c>
      <c r="E623" s="42"/>
      <c r="F623" s="42"/>
      <c r="G623" s="42">
        <f t="shared" ref="G623:G635" si="48">D623*(E623+F623)</f>
        <v>0</v>
      </c>
      <c r="H623" s="434" t="s">
        <v>349</v>
      </c>
    </row>
    <row r="624" spans="1:8" s="22" customFormat="1" ht="25.5">
      <c r="A624" s="68" t="s">
        <v>1954</v>
      </c>
      <c r="B624" s="69" t="s">
        <v>1344</v>
      </c>
      <c r="C624" s="45" t="s">
        <v>57</v>
      </c>
      <c r="D624" s="41">
        <v>5</v>
      </c>
      <c r="E624" s="42"/>
      <c r="F624" s="42"/>
      <c r="G624" s="42">
        <f t="shared" si="48"/>
        <v>0</v>
      </c>
      <c r="H624" s="434" t="s">
        <v>349</v>
      </c>
    </row>
    <row r="625" spans="1:8" s="22" customFormat="1">
      <c r="A625" s="68" t="s">
        <v>1956</v>
      </c>
      <c r="B625" s="69" t="s">
        <v>2098</v>
      </c>
      <c r="C625" s="45" t="s">
        <v>57</v>
      </c>
      <c r="D625" s="41">
        <v>10</v>
      </c>
      <c r="E625" s="42"/>
      <c r="F625" s="42"/>
      <c r="G625" s="42">
        <f t="shared" si="48"/>
        <v>0</v>
      </c>
      <c r="H625" s="434" t="s">
        <v>349</v>
      </c>
    </row>
    <row r="626" spans="1:8" s="22" customFormat="1">
      <c r="A626" s="68" t="s">
        <v>1958</v>
      </c>
      <c r="B626" s="69" t="s">
        <v>2096</v>
      </c>
      <c r="C626" s="45" t="s">
        <v>57</v>
      </c>
      <c r="D626" s="41">
        <v>20</v>
      </c>
      <c r="E626" s="42"/>
      <c r="F626" s="42"/>
      <c r="G626" s="42">
        <f t="shared" si="48"/>
        <v>0</v>
      </c>
      <c r="H626" s="434" t="s">
        <v>349</v>
      </c>
    </row>
    <row r="627" spans="1:8" s="22" customFormat="1">
      <c r="A627" s="68" t="s">
        <v>1960</v>
      </c>
      <c r="B627" s="69" t="s">
        <v>2097</v>
      </c>
      <c r="C627" s="45" t="s">
        <v>57</v>
      </c>
      <c r="D627" s="41">
        <v>10</v>
      </c>
      <c r="E627" s="42"/>
      <c r="F627" s="42"/>
      <c r="G627" s="42">
        <f t="shared" si="48"/>
        <v>0</v>
      </c>
      <c r="H627" s="434" t="s">
        <v>349</v>
      </c>
    </row>
    <row r="628" spans="1:8" s="22" customFormat="1">
      <c r="A628" s="68" t="s">
        <v>1962</v>
      </c>
      <c r="B628" s="69" t="s">
        <v>1345</v>
      </c>
      <c r="C628" s="45" t="s">
        <v>57</v>
      </c>
      <c r="D628" s="41">
        <v>40</v>
      </c>
      <c r="E628" s="42"/>
      <c r="F628" s="42"/>
      <c r="G628" s="42">
        <f t="shared" si="48"/>
        <v>0</v>
      </c>
      <c r="H628" s="434" t="s">
        <v>349</v>
      </c>
    </row>
    <row r="629" spans="1:8" s="22" customFormat="1">
      <c r="A629" s="68" t="s">
        <v>1964</v>
      </c>
      <c r="B629" s="69" t="s">
        <v>1346</v>
      </c>
      <c r="C629" s="45" t="s">
        <v>57</v>
      </c>
      <c r="D629" s="41">
        <v>50</v>
      </c>
      <c r="E629" s="42"/>
      <c r="F629" s="42"/>
      <c r="G629" s="42">
        <f t="shared" si="48"/>
        <v>0</v>
      </c>
      <c r="H629" s="434" t="s">
        <v>349</v>
      </c>
    </row>
    <row r="630" spans="1:8" s="22" customFormat="1">
      <c r="A630" s="68" t="s">
        <v>1966</v>
      </c>
      <c r="B630" s="69" t="s">
        <v>1347</v>
      </c>
      <c r="C630" s="45" t="s">
        <v>57</v>
      </c>
      <c r="D630" s="41">
        <v>15</v>
      </c>
      <c r="E630" s="42"/>
      <c r="F630" s="42"/>
      <c r="G630" s="42">
        <f t="shared" si="48"/>
        <v>0</v>
      </c>
      <c r="H630" s="434" t="s">
        <v>349</v>
      </c>
    </row>
    <row r="631" spans="1:8" s="22" customFormat="1">
      <c r="A631" s="68" t="s">
        <v>1968</v>
      </c>
      <c r="B631" s="69" t="s">
        <v>2099</v>
      </c>
      <c r="C631" s="45" t="s">
        <v>57</v>
      </c>
      <c r="D631" s="41">
        <v>30</v>
      </c>
      <c r="E631" s="42"/>
      <c r="F631" s="42"/>
      <c r="G631" s="42">
        <f t="shared" si="48"/>
        <v>0</v>
      </c>
      <c r="H631" s="434" t="s">
        <v>349</v>
      </c>
    </row>
    <row r="632" spans="1:8" s="22" customFormat="1">
      <c r="A632" s="68" t="s">
        <v>1969</v>
      </c>
      <c r="B632" s="69" t="s">
        <v>1348</v>
      </c>
      <c r="C632" s="45" t="s">
        <v>57</v>
      </c>
      <c r="D632" s="41">
        <v>55</v>
      </c>
      <c r="E632" s="42"/>
      <c r="F632" s="42"/>
      <c r="G632" s="42">
        <f t="shared" si="48"/>
        <v>0</v>
      </c>
      <c r="H632" s="434" t="s">
        <v>349</v>
      </c>
    </row>
    <row r="633" spans="1:8" s="22" customFormat="1">
      <c r="A633" s="68" t="s">
        <v>1971</v>
      </c>
      <c r="B633" s="69" t="s">
        <v>1349</v>
      </c>
      <c r="C633" s="45" t="s">
        <v>57</v>
      </c>
      <c r="D633" s="41">
        <v>30</v>
      </c>
      <c r="E633" s="42"/>
      <c r="F633" s="42"/>
      <c r="G633" s="42">
        <f t="shared" si="48"/>
        <v>0</v>
      </c>
      <c r="H633" s="434" t="s">
        <v>349</v>
      </c>
    </row>
    <row r="634" spans="1:8" s="22" customFormat="1">
      <c r="A634" s="68" t="s">
        <v>1974</v>
      </c>
      <c r="B634" s="69" t="s">
        <v>1350</v>
      </c>
      <c r="C634" s="45" t="s">
        <v>57</v>
      </c>
      <c r="D634" s="41">
        <v>40</v>
      </c>
      <c r="E634" s="42"/>
      <c r="F634" s="42"/>
      <c r="G634" s="42">
        <f t="shared" si="48"/>
        <v>0</v>
      </c>
      <c r="H634" s="434" t="s">
        <v>349</v>
      </c>
    </row>
    <row r="635" spans="1:8" s="22" customFormat="1">
      <c r="A635" s="68" t="s">
        <v>1976</v>
      </c>
      <c r="B635" s="69" t="s">
        <v>1351</v>
      </c>
      <c r="C635" s="45" t="s">
        <v>57</v>
      </c>
      <c r="D635" s="41">
        <v>60</v>
      </c>
      <c r="E635" s="42"/>
      <c r="F635" s="42"/>
      <c r="G635" s="42">
        <f t="shared" si="48"/>
        <v>0</v>
      </c>
      <c r="H635" s="434" t="s">
        <v>349</v>
      </c>
    </row>
    <row r="636" spans="1:8" s="22" customFormat="1">
      <c r="A636" s="337" t="s">
        <v>1999</v>
      </c>
      <c r="B636" s="246" t="s">
        <v>2100</v>
      </c>
      <c r="C636" s="240"/>
      <c r="D636" s="247"/>
      <c r="E636" s="248">
        <f>SUMPRODUCT(E637:E639,D637:D639)</f>
        <v>0</v>
      </c>
      <c r="F636" s="248">
        <f>SUMPRODUCT(D637:D639,F637:F639)</f>
        <v>0</v>
      </c>
      <c r="G636" s="245">
        <f>SUM(G637:G639)</f>
        <v>0</v>
      </c>
      <c r="H636" s="309" t="s">
        <v>439</v>
      </c>
    </row>
    <row r="637" spans="1:8" s="22" customFormat="1">
      <c r="A637" s="68" t="s">
        <v>2000</v>
      </c>
      <c r="B637" s="69" t="s">
        <v>1353</v>
      </c>
      <c r="C637" s="45" t="s">
        <v>71</v>
      </c>
      <c r="D637" s="41">
        <v>344.5</v>
      </c>
      <c r="E637" s="42"/>
      <c r="F637" s="42"/>
      <c r="G637" s="42">
        <f>D637*(E637+F637)</f>
        <v>0</v>
      </c>
      <c r="H637" s="148" t="s">
        <v>349</v>
      </c>
    </row>
    <row r="638" spans="1:8" s="22" customFormat="1">
      <c r="A638" s="68" t="s">
        <v>2001</v>
      </c>
      <c r="B638" s="69" t="s">
        <v>1354</v>
      </c>
      <c r="C638" s="45" t="s">
        <v>71</v>
      </c>
      <c r="D638" s="41">
        <v>294.5</v>
      </c>
      <c r="E638" s="42"/>
      <c r="F638" s="42"/>
      <c r="G638" s="42">
        <f>D638*(E638+F638)</f>
        <v>0</v>
      </c>
      <c r="H638" s="148" t="s">
        <v>349</v>
      </c>
    </row>
    <row r="639" spans="1:8" s="22" customFormat="1">
      <c r="A639" s="68" t="s">
        <v>2150</v>
      </c>
      <c r="B639" s="69" t="s">
        <v>1355</v>
      </c>
      <c r="C639" s="45" t="s">
        <v>71</v>
      </c>
      <c r="D639" s="41">
        <v>300</v>
      </c>
      <c r="E639" s="42"/>
      <c r="F639" s="42"/>
      <c r="G639" s="42">
        <f>D639*(E639+F639)</f>
        <v>0</v>
      </c>
      <c r="H639" s="434" t="s">
        <v>1360</v>
      </c>
    </row>
    <row r="640" spans="1:8" s="22" customFormat="1">
      <c r="A640" s="68"/>
      <c r="B640" s="69"/>
      <c r="C640" s="45"/>
      <c r="D640" s="41"/>
      <c r="E640" s="42"/>
      <c r="F640" s="42"/>
      <c r="G640" s="83"/>
      <c r="H640" s="434"/>
    </row>
    <row r="641" spans="1:8" s="22" customFormat="1">
      <c r="A641" s="332" t="s">
        <v>220</v>
      </c>
      <c r="B641" s="212" t="s">
        <v>82</v>
      </c>
      <c r="C641" s="213"/>
      <c r="D641" s="249"/>
      <c r="E641" s="210" t="e">
        <f>SUM(E642,E644,E649)</f>
        <v>#VALUE!</v>
      </c>
      <c r="F641" s="210" t="e">
        <f>SUM(F642,F644,F649)</f>
        <v>#VALUE!</v>
      </c>
      <c r="G641" s="210">
        <f>SUM(G642,G644,G649)</f>
        <v>0</v>
      </c>
      <c r="H641" s="306" t="s">
        <v>439</v>
      </c>
    </row>
    <row r="642" spans="1:8" s="22" customFormat="1">
      <c r="A642" s="332" t="s">
        <v>221</v>
      </c>
      <c r="B642" s="212" t="s">
        <v>2565</v>
      </c>
      <c r="C642" s="213"/>
      <c r="D642" s="249"/>
      <c r="E642" s="210" t="e">
        <f>SUMPRODUCT(D643,E643)</f>
        <v>#VALUE!</v>
      </c>
      <c r="F642" s="210" t="e">
        <f>SUMPRODUCT(D643,F643)</f>
        <v>#VALUE!</v>
      </c>
      <c r="G642" s="210">
        <f>SUM(G643:G643)</f>
        <v>0</v>
      </c>
      <c r="H642" s="306" t="s">
        <v>439</v>
      </c>
    </row>
    <row r="643" spans="1:8" s="22" customFormat="1" ht="25.5">
      <c r="A643" s="49" t="s">
        <v>1255</v>
      </c>
      <c r="B643" s="50" t="s">
        <v>83</v>
      </c>
      <c r="C643" s="48" t="s">
        <v>57</v>
      </c>
      <c r="D643" s="37">
        <v>74</v>
      </c>
      <c r="E643" s="38"/>
      <c r="F643" s="38"/>
      <c r="G643" s="38">
        <f>D643*(E643+F643)</f>
        <v>0</v>
      </c>
      <c r="H643" s="148" t="s">
        <v>503</v>
      </c>
    </row>
    <row r="644" spans="1:8" s="22" customFormat="1">
      <c r="A644" s="332" t="s">
        <v>222</v>
      </c>
      <c r="B644" s="212" t="s">
        <v>466</v>
      </c>
      <c r="C644" s="213"/>
      <c r="D644" s="249"/>
      <c r="E644" s="210">
        <f>SUMPRODUCT(D645:D648,E645:E648)</f>
        <v>0</v>
      </c>
      <c r="F644" s="210">
        <f>SUMPRODUCT(D645:D648,F645:F648)</f>
        <v>0</v>
      </c>
      <c r="G644" s="210">
        <f>SUM(G645:G648)</f>
        <v>0</v>
      </c>
      <c r="H644" s="306" t="s">
        <v>439</v>
      </c>
    </row>
    <row r="645" spans="1:8" s="22" customFormat="1" ht="25.5">
      <c r="A645" s="52" t="s">
        <v>1256</v>
      </c>
      <c r="B645" s="50" t="s">
        <v>500</v>
      </c>
      <c r="C645" s="48" t="s">
        <v>57</v>
      </c>
      <c r="D645" s="37">
        <v>36</v>
      </c>
      <c r="E645" s="38"/>
      <c r="F645" s="38"/>
      <c r="G645" s="38">
        <f>D645*(E645+F645)</f>
        <v>0</v>
      </c>
      <c r="H645" s="433" t="s">
        <v>585</v>
      </c>
    </row>
    <row r="646" spans="1:8" s="22" customFormat="1" ht="25.5">
      <c r="A646" s="52" t="s">
        <v>1257</v>
      </c>
      <c r="B646" s="50" t="s">
        <v>501</v>
      </c>
      <c r="C646" s="48" t="s">
        <v>57</v>
      </c>
      <c r="D646" s="37">
        <v>35</v>
      </c>
      <c r="E646" s="38"/>
      <c r="F646" s="38"/>
      <c r="G646" s="38">
        <f>D646*(E646+F646)</f>
        <v>0</v>
      </c>
      <c r="H646" s="433" t="s">
        <v>499</v>
      </c>
    </row>
    <row r="647" spans="1:8" s="22" customFormat="1" ht="38.25">
      <c r="A647" s="52" t="s">
        <v>1258</v>
      </c>
      <c r="B647" s="69" t="s">
        <v>406</v>
      </c>
      <c r="C647" s="48" t="s">
        <v>57</v>
      </c>
      <c r="D647" s="37">
        <v>4</v>
      </c>
      <c r="E647" s="38"/>
      <c r="F647" s="38"/>
      <c r="G647" s="38">
        <f>D647*(E647+F647)</f>
        <v>0</v>
      </c>
      <c r="H647" s="433" t="s">
        <v>498</v>
      </c>
    </row>
    <row r="648" spans="1:8" s="22" customFormat="1">
      <c r="A648" s="52" t="s">
        <v>1259</v>
      </c>
      <c r="B648" s="50" t="s">
        <v>502</v>
      </c>
      <c r="C648" s="48" t="s">
        <v>57</v>
      </c>
      <c r="D648" s="37">
        <v>1</v>
      </c>
      <c r="E648" s="38"/>
      <c r="F648" s="38"/>
      <c r="G648" s="38">
        <f>D648*(E648+F648)</f>
        <v>0</v>
      </c>
      <c r="H648" s="434" t="s">
        <v>349</v>
      </c>
    </row>
    <row r="649" spans="1:8" s="22" customFormat="1">
      <c r="A649" s="332" t="s">
        <v>1356</v>
      </c>
      <c r="B649" s="212" t="s">
        <v>838</v>
      </c>
      <c r="C649" s="213"/>
      <c r="D649" s="249"/>
      <c r="E649" s="210">
        <f>SUMPRODUCT(D650:D668,E650:E668)</f>
        <v>0</v>
      </c>
      <c r="F649" s="210">
        <f>SUMPRODUCT(E650:E668,F650:F668)</f>
        <v>0</v>
      </c>
      <c r="G649" s="210">
        <f>SUM(G650:G668)</f>
        <v>0</v>
      </c>
      <c r="H649" s="306" t="s">
        <v>439</v>
      </c>
    </row>
    <row r="650" spans="1:8" s="22" customFormat="1">
      <c r="A650" s="52" t="s">
        <v>1358</v>
      </c>
      <c r="B650" s="50" t="s">
        <v>2455</v>
      </c>
      <c r="C650" s="51" t="s">
        <v>62</v>
      </c>
      <c r="D650" s="37">
        <v>76</v>
      </c>
      <c r="E650" s="38"/>
      <c r="F650" s="38"/>
      <c r="G650" s="43">
        <f t="shared" ref="G650:G668" si="49">D650*(E650+F650)</f>
        <v>0</v>
      </c>
      <c r="H650" s="148" t="s">
        <v>349</v>
      </c>
    </row>
    <row r="651" spans="1:8" s="22" customFormat="1">
      <c r="A651" s="52" t="s">
        <v>2453</v>
      </c>
      <c r="B651" s="50" t="s">
        <v>2456</v>
      </c>
      <c r="C651" s="51" t="s">
        <v>62</v>
      </c>
      <c r="D651" s="37">
        <v>76</v>
      </c>
      <c r="E651" s="38"/>
      <c r="F651" s="38"/>
      <c r="G651" s="43">
        <f t="shared" si="49"/>
        <v>0</v>
      </c>
      <c r="H651" s="148" t="s">
        <v>349</v>
      </c>
    </row>
    <row r="652" spans="1:8" s="22" customFormat="1">
      <c r="A652" s="52" t="s">
        <v>2454</v>
      </c>
      <c r="B652" s="50" t="s">
        <v>2469</v>
      </c>
      <c r="C652" s="51" t="s">
        <v>57</v>
      </c>
      <c r="D652" s="37">
        <v>11</v>
      </c>
      <c r="E652" s="38"/>
      <c r="F652" s="38"/>
      <c r="G652" s="43">
        <f t="shared" si="49"/>
        <v>0</v>
      </c>
      <c r="H652" s="148" t="s">
        <v>349</v>
      </c>
    </row>
    <row r="653" spans="1:8" s="22" customFormat="1" ht="25.5">
      <c r="A653" s="52" t="s">
        <v>2457</v>
      </c>
      <c r="B653" s="50" t="s">
        <v>2470</v>
      </c>
      <c r="C653" s="51" t="s">
        <v>57</v>
      </c>
      <c r="D653" s="37">
        <v>36</v>
      </c>
      <c r="E653" s="38"/>
      <c r="F653" s="38"/>
      <c r="G653" s="43">
        <f t="shared" si="49"/>
        <v>0</v>
      </c>
      <c r="H653" s="148" t="s">
        <v>349</v>
      </c>
    </row>
    <row r="654" spans="1:8" s="22" customFormat="1" ht="25.5">
      <c r="A654" s="52" t="s">
        <v>2458</v>
      </c>
      <c r="B654" s="50" t="s">
        <v>2471</v>
      </c>
      <c r="C654" s="51" t="s">
        <v>57</v>
      </c>
      <c r="D654" s="37">
        <v>35</v>
      </c>
      <c r="E654" s="38"/>
      <c r="F654" s="38"/>
      <c r="G654" s="43">
        <f t="shared" si="49"/>
        <v>0</v>
      </c>
      <c r="H654" s="148" t="s">
        <v>349</v>
      </c>
    </row>
    <row r="655" spans="1:8" s="22" customFormat="1" ht="25.5">
      <c r="A655" s="52" t="s">
        <v>2459</v>
      </c>
      <c r="B655" s="50" t="s">
        <v>2472</v>
      </c>
      <c r="C655" s="51" t="s">
        <v>57</v>
      </c>
      <c r="D655" s="37">
        <v>4</v>
      </c>
      <c r="E655" s="38"/>
      <c r="F655" s="38"/>
      <c r="G655" s="43">
        <f t="shared" si="49"/>
        <v>0</v>
      </c>
      <c r="H655" s="148" t="s">
        <v>349</v>
      </c>
    </row>
    <row r="656" spans="1:8" s="22" customFormat="1" ht="25.5">
      <c r="A656" s="52" t="s">
        <v>2460</v>
      </c>
      <c r="B656" s="50" t="s">
        <v>2473</v>
      </c>
      <c r="C656" s="51" t="s">
        <v>57</v>
      </c>
      <c r="D656" s="37">
        <v>74</v>
      </c>
      <c r="E656" s="38"/>
      <c r="F656" s="38"/>
      <c r="G656" s="43">
        <f t="shared" si="49"/>
        <v>0</v>
      </c>
      <c r="H656" s="148" t="s">
        <v>349</v>
      </c>
    </row>
    <row r="657" spans="1:8" s="22" customFormat="1">
      <c r="A657" s="52" t="s">
        <v>2461</v>
      </c>
      <c r="B657" s="50" t="s">
        <v>2474</v>
      </c>
      <c r="C657" s="51" t="s">
        <v>57</v>
      </c>
      <c r="D657" s="37">
        <v>1</v>
      </c>
      <c r="E657" s="38"/>
      <c r="F657" s="38"/>
      <c r="G657" s="43">
        <f t="shared" si="49"/>
        <v>0</v>
      </c>
      <c r="H657" s="148" t="s">
        <v>349</v>
      </c>
    </row>
    <row r="658" spans="1:8" s="22" customFormat="1">
      <c r="A658" s="52" t="s">
        <v>2462</v>
      </c>
      <c r="B658" s="50" t="s">
        <v>2475</v>
      </c>
      <c r="C658" s="51" t="s">
        <v>57</v>
      </c>
      <c r="D658" s="37">
        <v>2</v>
      </c>
      <c r="E658" s="38"/>
      <c r="F658" s="38"/>
      <c r="G658" s="43">
        <f t="shared" si="49"/>
        <v>0</v>
      </c>
      <c r="H658" s="148" t="s">
        <v>349</v>
      </c>
    </row>
    <row r="659" spans="1:8" s="22" customFormat="1" ht="25.5">
      <c r="A659" s="52" t="s">
        <v>2463</v>
      </c>
      <c r="B659" s="50" t="s">
        <v>2476</v>
      </c>
      <c r="C659" s="51" t="s">
        <v>57</v>
      </c>
      <c r="D659" s="37">
        <v>27</v>
      </c>
      <c r="E659" s="38"/>
      <c r="F659" s="38"/>
      <c r="G659" s="43">
        <f t="shared" si="49"/>
        <v>0</v>
      </c>
      <c r="H659" s="148" t="s">
        <v>349</v>
      </c>
    </row>
    <row r="660" spans="1:8" s="22" customFormat="1" ht="25.5">
      <c r="A660" s="52" t="s">
        <v>2464</v>
      </c>
      <c r="B660" s="50" t="s">
        <v>2477</v>
      </c>
      <c r="C660" s="51" t="s">
        <v>57</v>
      </c>
      <c r="D660" s="37">
        <v>10</v>
      </c>
      <c r="E660" s="38"/>
      <c r="F660" s="38"/>
      <c r="G660" s="43">
        <f t="shared" si="49"/>
        <v>0</v>
      </c>
      <c r="H660" s="148" t="s">
        <v>349</v>
      </c>
    </row>
    <row r="661" spans="1:8" s="22" customFormat="1">
      <c r="A661" s="52" t="s">
        <v>2465</v>
      </c>
      <c r="B661" s="50" t="s">
        <v>2478</v>
      </c>
      <c r="C661" s="51" t="s">
        <v>57</v>
      </c>
      <c r="D661" s="37">
        <v>18</v>
      </c>
      <c r="E661" s="38"/>
      <c r="F661" s="38"/>
      <c r="G661" s="43">
        <f t="shared" si="49"/>
        <v>0</v>
      </c>
      <c r="H661" s="148" t="s">
        <v>349</v>
      </c>
    </row>
    <row r="662" spans="1:8" s="22" customFormat="1">
      <c r="A662" s="52" t="s">
        <v>2466</v>
      </c>
      <c r="B662" s="50" t="s">
        <v>2479</v>
      </c>
      <c r="C662" s="51" t="s">
        <v>57</v>
      </c>
      <c r="D662" s="37">
        <v>25</v>
      </c>
      <c r="E662" s="38"/>
      <c r="F662" s="38"/>
      <c r="G662" s="43">
        <f t="shared" si="49"/>
        <v>0</v>
      </c>
      <c r="H662" s="148" t="s">
        <v>349</v>
      </c>
    </row>
    <row r="663" spans="1:8" s="22" customFormat="1" ht="25.5">
      <c r="A663" s="52" t="s">
        <v>2467</v>
      </c>
      <c r="B663" s="50" t="s">
        <v>2480</v>
      </c>
      <c r="C663" s="51" t="s">
        <v>57</v>
      </c>
      <c r="D663" s="37">
        <v>1</v>
      </c>
      <c r="E663" s="38"/>
      <c r="F663" s="38"/>
      <c r="G663" s="43">
        <f t="shared" si="49"/>
        <v>0</v>
      </c>
      <c r="H663" s="148" t="s">
        <v>349</v>
      </c>
    </row>
    <row r="664" spans="1:8" s="22" customFormat="1">
      <c r="A664" s="52" t="s">
        <v>2468</v>
      </c>
      <c r="B664" s="50" t="s">
        <v>2481</v>
      </c>
      <c r="C664" s="51" t="s">
        <v>57</v>
      </c>
      <c r="D664" s="37">
        <v>1</v>
      </c>
      <c r="E664" s="38"/>
      <c r="F664" s="38"/>
      <c r="G664" s="43">
        <f t="shared" si="49"/>
        <v>0</v>
      </c>
      <c r="H664" s="148" t="s">
        <v>349</v>
      </c>
    </row>
    <row r="665" spans="1:8" s="22" customFormat="1" ht="25.5">
      <c r="A665" s="52" t="s">
        <v>2484</v>
      </c>
      <c r="B665" s="50" t="s">
        <v>2482</v>
      </c>
      <c r="C665" s="51" t="s">
        <v>57</v>
      </c>
      <c r="D665" s="37">
        <v>1</v>
      </c>
      <c r="E665" s="38"/>
      <c r="F665" s="38"/>
      <c r="G665" s="43">
        <f t="shared" si="49"/>
        <v>0</v>
      </c>
      <c r="H665" s="148" t="s">
        <v>349</v>
      </c>
    </row>
    <row r="666" spans="1:8" s="22" customFormat="1" ht="25.5">
      <c r="A666" s="52" t="s">
        <v>2485</v>
      </c>
      <c r="B666" s="50" t="s">
        <v>2483</v>
      </c>
      <c r="C666" s="51" t="s">
        <v>57</v>
      </c>
      <c r="D666" s="37">
        <v>2</v>
      </c>
      <c r="E666" s="38"/>
      <c r="F666" s="38"/>
      <c r="G666" s="43">
        <f t="shared" si="49"/>
        <v>0</v>
      </c>
      <c r="H666" s="148" t="s">
        <v>349</v>
      </c>
    </row>
    <row r="667" spans="1:8" s="22" customFormat="1" ht="25.5">
      <c r="A667" s="52" t="s">
        <v>2486</v>
      </c>
      <c r="B667" s="50" t="s">
        <v>2489</v>
      </c>
      <c r="C667" s="51" t="s">
        <v>57</v>
      </c>
      <c r="D667" s="37">
        <v>150</v>
      </c>
      <c r="E667" s="38"/>
      <c r="F667" s="38"/>
      <c r="G667" s="43">
        <f t="shared" si="49"/>
        <v>0</v>
      </c>
      <c r="H667" s="148" t="s">
        <v>349</v>
      </c>
    </row>
    <row r="668" spans="1:8" s="22" customFormat="1" ht="25.5">
      <c r="A668" s="52" t="s">
        <v>2488</v>
      </c>
      <c r="B668" s="50" t="s">
        <v>2487</v>
      </c>
      <c r="C668" s="51" t="s">
        <v>57</v>
      </c>
      <c r="D668" s="37">
        <v>50</v>
      </c>
      <c r="E668" s="38"/>
      <c r="F668" s="38"/>
      <c r="G668" s="43">
        <f t="shared" si="49"/>
        <v>0</v>
      </c>
      <c r="H668" s="148" t="s">
        <v>349</v>
      </c>
    </row>
    <row r="669" spans="1:8" s="111" customFormat="1">
      <c r="A669" s="68"/>
      <c r="B669" s="157"/>
      <c r="C669" s="51"/>
      <c r="D669" s="37"/>
      <c r="E669" s="38"/>
      <c r="F669" s="38"/>
      <c r="G669" s="43"/>
      <c r="H669" s="148"/>
    </row>
    <row r="670" spans="1:8" s="22" customFormat="1">
      <c r="A670" s="338" t="s">
        <v>484</v>
      </c>
      <c r="B670" s="312" t="s">
        <v>1165</v>
      </c>
      <c r="C670" s="313"/>
      <c r="D670" s="198"/>
      <c r="E670" s="199" t="e">
        <f>SUM(E671,E676,E681,E683)</f>
        <v>#VALUE!</v>
      </c>
      <c r="F670" s="199" t="e">
        <f>SUM(F671,F676,F681,F683)</f>
        <v>#VALUE!</v>
      </c>
      <c r="G670" s="199">
        <f>SUM(G671,G676,G681,G683)</f>
        <v>0</v>
      </c>
      <c r="H670" s="292" t="s">
        <v>439</v>
      </c>
    </row>
    <row r="671" spans="1:8" s="14" customFormat="1">
      <c r="A671" s="338" t="s">
        <v>485</v>
      </c>
      <c r="B671" s="312" t="s">
        <v>1269</v>
      </c>
      <c r="C671" s="313"/>
      <c r="D671" s="198"/>
      <c r="E671" s="199">
        <f>SUMPRODUCT(D672:D675,E672:E675)</f>
        <v>0</v>
      </c>
      <c r="F671" s="199">
        <f>SUMPRODUCT(D672:D675,F672:F675)</f>
        <v>0</v>
      </c>
      <c r="G671" s="200">
        <f>SUM(G672:G675)</f>
        <v>0</v>
      </c>
      <c r="H671" s="292" t="s">
        <v>439</v>
      </c>
    </row>
    <row r="672" spans="1:8" s="22" customFormat="1" ht="38.25">
      <c r="A672" s="251" t="s">
        <v>1260</v>
      </c>
      <c r="B672" s="44" t="s">
        <v>1157</v>
      </c>
      <c r="C672" s="40" t="s">
        <v>9</v>
      </c>
      <c r="D672" s="41">
        <v>48.4</v>
      </c>
      <c r="E672" s="42"/>
      <c r="F672" s="42"/>
      <c r="G672" s="83">
        <f>D672*(E672+F672)</f>
        <v>0</v>
      </c>
      <c r="H672" s="434" t="s">
        <v>349</v>
      </c>
    </row>
    <row r="673" spans="1:8" s="22" customFormat="1" ht="38.25">
      <c r="A673" s="251" t="s">
        <v>1773</v>
      </c>
      <c r="B673" s="44" t="s">
        <v>2165</v>
      </c>
      <c r="C673" s="40" t="s">
        <v>9</v>
      </c>
      <c r="D673" s="41">
        <v>19</v>
      </c>
      <c r="E673" s="42"/>
      <c r="F673" s="42"/>
      <c r="G673" s="83">
        <f>D673*(E673+F673)</f>
        <v>0</v>
      </c>
      <c r="H673" s="434" t="s">
        <v>349</v>
      </c>
    </row>
    <row r="674" spans="1:8" s="22" customFormat="1" ht="25.5">
      <c r="A674" s="251" t="s">
        <v>1774</v>
      </c>
      <c r="B674" s="44" t="s">
        <v>1386</v>
      </c>
      <c r="C674" s="40" t="s">
        <v>9</v>
      </c>
      <c r="D674" s="41">
        <v>7</v>
      </c>
      <c r="E674" s="42"/>
      <c r="F674" s="42"/>
      <c r="G674" s="83">
        <f>D674*(E674+F674)</f>
        <v>0</v>
      </c>
      <c r="H674" s="434" t="s">
        <v>349</v>
      </c>
    </row>
    <row r="675" spans="1:8" s="22" customFormat="1" ht="51">
      <c r="A675" s="251" t="s">
        <v>1775</v>
      </c>
      <c r="B675" s="44" t="s">
        <v>1686</v>
      </c>
      <c r="C675" s="40" t="s">
        <v>9</v>
      </c>
      <c r="D675" s="41">
        <v>10.6</v>
      </c>
      <c r="E675" s="42"/>
      <c r="F675" s="42"/>
      <c r="G675" s="83">
        <f>D675*(E675+F675)</f>
        <v>0</v>
      </c>
      <c r="H675" s="434" t="s">
        <v>349</v>
      </c>
    </row>
    <row r="676" spans="1:8">
      <c r="A676" s="338" t="s">
        <v>486</v>
      </c>
      <c r="B676" s="196" t="s">
        <v>1268</v>
      </c>
      <c r="C676" s="197"/>
      <c r="D676" s="314"/>
      <c r="E676" s="199">
        <f>SUMPRODUCT(D677:D680,E677:E680)</f>
        <v>0</v>
      </c>
      <c r="F676" s="199">
        <f>SUMPRODUCT(D677:D680,F677:F680)</f>
        <v>0</v>
      </c>
      <c r="G676" s="200">
        <f>SUM(G677:G680)</f>
        <v>0</v>
      </c>
      <c r="H676" s="292" t="s">
        <v>439</v>
      </c>
    </row>
    <row r="677" spans="1:8" ht="25.5">
      <c r="A677" s="58" t="s">
        <v>1261</v>
      </c>
      <c r="B677" s="39" t="s">
        <v>1188</v>
      </c>
      <c r="C677" s="45" t="s">
        <v>5</v>
      </c>
      <c r="D677" s="41">
        <v>110.62</v>
      </c>
      <c r="E677" s="42"/>
      <c r="F677" s="42"/>
      <c r="G677" s="83">
        <f>D677*(E677+F677)</f>
        <v>0</v>
      </c>
      <c r="H677" s="399" t="s">
        <v>2120</v>
      </c>
    </row>
    <row r="678" spans="1:8" ht="25.5">
      <c r="A678" s="58" t="s">
        <v>1262</v>
      </c>
      <c r="B678" s="39" t="s">
        <v>30</v>
      </c>
      <c r="C678" s="45" t="s">
        <v>110</v>
      </c>
      <c r="D678" s="41">
        <v>10</v>
      </c>
      <c r="E678" s="42"/>
      <c r="F678" s="42"/>
      <c r="G678" s="83">
        <f>D678*(E678+F678)</f>
        <v>0</v>
      </c>
      <c r="H678" s="399" t="s">
        <v>2119</v>
      </c>
    </row>
    <row r="679" spans="1:8" s="22" customFormat="1" ht="25.5">
      <c r="A679" s="58" t="s">
        <v>1263</v>
      </c>
      <c r="B679" s="44" t="s">
        <v>1385</v>
      </c>
      <c r="C679" s="40" t="s">
        <v>9</v>
      </c>
      <c r="D679" s="41">
        <v>101.6</v>
      </c>
      <c r="E679" s="42"/>
      <c r="F679" s="42"/>
      <c r="G679" s="83">
        <f>D679*(E679+F679)</f>
        <v>0</v>
      </c>
      <c r="H679" s="434" t="s">
        <v>349</v>
      </c>
    </row>
    <row r="680" spans="1:8" s="22" customFormat="1" ht="38.25">
      <c r="A680" s="58" t="s">
        <v>1264</v>
      </c>
      <c r="B680" s="70" t="s">
        <v>909</v>
      </c>
      <c r="C680" s="62" t="s">
        <v>5</v>
      </c>
      <c r="D680" s="41">
        <v>156</v>
      </c>
      <c r="E680" s="42"/>
      <c r="F680" s="42"/>
      <c r="G680" s="83">
        <f>D680*(E680+F680)</f>
        <v>0</v>
      </c>
      <c r="H680" s="434" t="s">
        <v>349</v>
      </c>
    </row>
    <row r="681" spans="1:8" s="22" customFormat="1">
      <c r="A681" s="338" t="s">
        <v>533</v>
      </c>
      <c r="B681" s="196" t="s">
        <v>1266</v>
      </c>
      <c r="C681" s="197"/>
      <c r="D681" s="314"/>
      <c r="E681" s="199" t="e">
        <f>SUMPRODUCT(D682,E682)</f>
        <v>#VALUE!</v>
      </c>
      <c r="F681" s="199" t="e">
        <f>SUMPRODUCT(D682,F682)</f>
        <v>#VALUE!</v>
      </c>
      <c r="G681" s="200">
        <f>SUM(G682)</f>
        <v>0</v>
      </c>
      <c r="H681" s="292" t="s">
        <v>439</v>
      </c>
    </row>
    <row r="682" spans="1:8" s="22" customFormat="1">
      <c r="A682" s="58" t="s">
        <v>1265</v>
      </c>
      <c r="B682" s="77" t="s">
        <v>326</v>
      </c>
      <c r="C682" s="40" t="s">
        <v>121</v>
      </c>
      <c r="D682" s="54">
        <v>330</v>
      </c>
      <c r="E682" s="42"/>
      <c r="F682" s="38"/>
      <c r="G682" s="43">
        <f>D682*(E682+F682)</f>
        <v>0</v>
      </c>
      <c r="H682" s="371" t="s">
        <v>595</v>
      </c>
    </row>
    <row r="683" spans="1:8" s="22" customFormat="1">
      <c r="A683" s="338" t="s">
        <v>740</v>
      </c>
      <c r="B683" s="196" t="s">
        <v>1267</v>
      </c>
      <c r="C683" s="197"/>
      <c r="D683" s="314"/>
      <c r="E683" s="199">
        <f>SUMPRODUCT(D684:D685,E684:E685)</f>
        <v>0</v>
      </c>
      <c r="F683" s="199">
        <f>SUMPRODUCT(D684:D685,F684:F685)</f>
        <v>0</v>
      </c>
      <c r="G683" s="200">
        <f>SUM(G684:G685)</f>
        <v>0</v>
      </c>
      <c r="H683" s="292" t="s">
        <v>439</v>
      </c>
    </row>
    <row r="684" spans="1:8" s="22" customFormat="1" ht="25.5">
      <c r="A684" s="52" t="s">
        <v>1776</v>
      </c>
      <c r="B684" s="44" t="s">
        <v>1156</v>
      </c>
      <c r="C684" s="40" t="s">
        <v>9</v>
      </c>
      <c r="D684" s="41">
        <v>30</v>
      </c>
      <c r="E684" s="42"/>
      <c r="F684" s="42"/>
      <c r="G684" s="83">
        <f>D684*(E684+F684)</f>
        <v>0</v>
      </c>
      <c r="H684" s="434" t="s">
        <v>349</v>
      </c>
    </row>
    <row r="685" spans="1:8" s="22" customFormat="1">
      <c r="A685" s="58"/>
      <c r="B685" s="77"/>
      <c r="C685" s="40"/>
      <c r="D685" s="54"/>
      <c r="E685" s="42"/>
      <c r="F685" s="38"/>
      <c r="G685" s="43"/>
      <c r="H685" s="371"/>
    </row>
    <row r="686" spans="1:8" s="14" customFormat="1">
      <c r="A686" s="339" t="s">
        <v>286</v>
      </c>
      <c r="B686" s="316" t="s">
        <v>2552</v>
      </c>
      <c r="C686" s="317"/>
      <c r="D686" s="318"/>
      <c r="E686" s="264">
        <f>SUMPRODUCT(D687:D689,E687:E689)</f>
        <v>0</v>
      </c>
      <c r="F686" s="264">
        <f>SUMPRODUCT(D687:D689,F687:F689)</f>
        <v>0</v>
      </c>
      <c r="G686" s="264">
        <f>SUM(G687:G689)</f>
        <v>0</v>
      </c>
      <c r="H686" s="311" t="s">
        <v>439</v>
      </c>
    </row>
    <row r="687" spans="1:8" s="14" customFormat="1" ht="76.5">
      <c r="A687" s="52" t="s">
        <v>287</v>
      </c>
      <c r="B687" s="39" t="s">
        <v>2661</v>
      </c>
      <c r="C687" s="48" t="s">
        <v>5</v>
      </c>
      <c r="D687" s="37">
        <v>673.8</v>
      </c>
      <c r="E687" s="38"/>
      <c r="F687" s="38"/>
      <c r="G687" s="38">
        <f>D687*(E687+F687)</f>
        <v>0</v>
      </c>
      <c r="H687" s="434" t="s">
        <v>349</v>
      </c>
    </row>
    <row r="688" spans="1:8" s="14" customFormat="1" ht="76.5">
      <c r="A688" s="52" t="s">
        <v>1270</v>
      </c>
      <c r="B688" s="39" t="s">
        <v>2662</v>
      </c>
      <c r="C688" s="40" t="s">
        <v>5</v>
      </c>
      <c r="D688" s="41">
        <v>796.71</v>
      </c>
      <c r="E688" s="42"/>
      <c r="F688" s="42"/>
      <c r="G688" s="42">
        <f>D688*(E688+F688)</f>
        <v>0</v>
      </c>
      <c r="H688" s="434" t="s">
        <v>349</v>
      </c>
    </row>
    <row r="689" spans="1:8" s="14" customFormat="1" ht="51">
      <c r="A689" s="52" t="s">
        <v>1271</v>
      </c>
      <c r="B689" s="39" t="s">
        <v>2553</v>
      </c>
      <c r="C689" s="48" t="s">
        <v>110</v>
      </c>
      <c r="D689" s="37">
        <v>100</v>
      </c>
      <c r="E689" s="38"/>
      <c r="F689" s="38"/>
      <c r="G689" s="38">
        <f>D689*(E689+F689)</f>
        <v>0</v>
      </c>
      <c r="H689" s="434" t="s">
        <v>349</v>
      </c>
    </row>
    <row r="690" spans="1:8" s="22" customFormat="1">
      <c r="A690" s="49"/>
      <c r="B690" s="182"/>
      <c r="C690" s="136"/>
      <c r="D690" s="136"/>
      <c r="E690" s="38"/>
      <c r="F690" s="38"/>
      <c r="G690" s="43"/>
      <c r="H690" s="434"/>
    </row>
    <row r="691" spans="1:8" s="22" customFormat="1">
      <c r="A691" s="330" t="s">
        <v>288</v>
      </c>
      <c r="B691" s="319" t="s">
        <v>1164</v>
      </c>
      <c r="C691" s="226"/>
      <c r="D691" s="227"/>
      <c r="E691" s="228">
        <f>SUMPRODUCT(D692:D695,E692:E695)</f>
        <v>0</v>
      </c>
      <c r="F691" s="228">
        <f>SUMPRODUCT(D692:D695,F692:F695)</f>
        <v>0</v>
      </c>
      <c r="G691" s="228">
        <f>SUM(G692:G695)</f>
        <v>0</v>
      </c>
      <c r="H691" s="309" t="s">
        <v>439</v>
      </c>
    </row>
    <row r="692" spans="1:8" s="22" customFormat="1">
      <c r="A692" s="135" t="s">
        <v>289</v>
      </c>
      <c r="B692" s="70" t="s">
        <v>1237</v>
      </c>
      <c r="C692" s="45" t="s">
        <v>715</v>
      </c>
      <c r="D692" s="41">
        <v>7000</v>
      </c>
      <c r="E692" s="42"/>
      <c r="F692" s="42"/>
      <c r="G692" s="43">
        <f>D692*(E692+F692)</f>
        <v>0</v>
      </c>
      <c r="H692" s="399" t="s">
        <v>494</v>
      </c>
    </row>
    <row r="693" spans="1:8" s="22" customFormat="1" ht="38.25">
      <c r="A693" s="135" t="s">
        <v>290</v>
      </c>
      <c r="B693" s="69" t="s">
        <v>2291</v>
      </c>
      <c r="C693" s="45" t="s">
        <v>2206</v>
      </c>
      <c r="D693" s="41">
        <v>3</v>
      </c>
      <c r="E693" s="42"/>
      <c r="F693" s="42"/>
      <c r="G693" s="42">
        <f>D693*(E693+F693)</f>
        <v>0</v>
      </c>
      <c r="H693" s="434" t="s">
        <v>349</v>
      </c>
    </row>
    <row r="694" spans="1:8" s="22" customFormat="1" ht="25.5">
      <c r="A694" s="135" t="s">
        <v>2032</v>
      </c>
      <c r="B694" s="69" t="s">
        <v>2631</v>
      </c>
      <c r="C694" s="45" t="s">
        <v>2600</v>
      </c>
      <c r="D694" s="41">
        <v>2640</v>
      </c>
      <c r="E694" s="42"/>
      <c r="F694" s="42"/>
      <c r="G694" s="42">
        <f>D694*(E694+F694)</f>
        <v>0</v>
      </c>
      <c r="H694" s="399" t="s">
        <v>2629</v>
      </c>
    </row>
    <row r="695" spans="1:8" s="22" customFormat="1" ht="25.5">
      <c r="A695" s="135" t="s">
        <v>2033</v>
      </c>
      <c r="B695" s="69" t="s">
        <v>2630</v>
      </c>
      <c r="C695" s="45" t="s">
        <v>71</v>
      </c>
      <c r="D695" s="41">
        <v>200</v>
      </c>
      <c r="E695" s="42"/>
      <c r="F695" s="42"/>
      <c r="G695" s="42">
        <f>D695*(E695+F695)</f>
        <v>0</v>
      </c>
      <c r="H695" s="399" t="s">
        <v>349</v>
      </c>
    </row>
    <row r="696" spans="1:8" s="22" customFormat="1">
      <c r="A696" s="49"/>
      <c r="B696" s="182"/>
      <c r="C696" s="136"/>
      <c r="D696" s="136"/>
      <c r="E696" s="38"/>
      <c r="F696" s="38"/>
      <c r="G696" s="43"/>
      <c r="H696" s="434"/>
    </row>
    <row r="697" spans="1:8" s="22" customFormat="1">
      <c r="A697" s="340" t="s">
        <v>1106</v>
      </c>
      <c r="B697" s="229" t="s">
        <v>837</v>
      </c>
      <c r="C697" s="320"/>
      <c r="D697" s="192"/>
      <c r="E697" s="193">
        <f>SUMPRODUCT(D698:D704,E698:E704)</f>
        <v>0</v>
      </c>
      <c r="F697" s="193">
        <f>SUMPRODUCT(F698:F704,D698:D704)</f>
        <v>0</v>
      </c>
      <c r="G697" s="194">
        <f>SUM(G698:G704)</f>
        <v>0</v>
      </c>
      <c r="H697" s="305" t="s">
        <v>439</v>
      </c>
    </row>
    <row r="698" spans="1:8" s="22" customFormat="1" ht="25.5">
      <c r="A698" s="67" t="s">
        <v>1107</v>
      </c>
      <c r="B698" s="39" t="s">
        <v>2559</v>
      </c>
      <c r="C698" s="173" t="s">
        <v>5</v>
      </c>
      <c r="D698" s="41">
        <v>6400</v>
      </c>
      <c r="E698" s="42"/>
      <c r="F698" s="42"/>
      <c r="G698" s="83">
        <f t="shared" ref="G698:G704" si="50">D698*(E698+F698)</f>
        <v>0</v>
      </c>
      <c r="H698" s="434" t="s">
        <v>349</v>
      </c>
    </row>
    <row r="699" spans="1:8" s="22" customFormat="1" ht="38.25">
      <c r="A699" s="67" t="s">
        <v>1777</v>
      </c>
      <c r="B699" s="39" t="s">
        <v>809</v>
      </c>
      <c r="C699" s="138" t="s">
        <v>5</v>
      </c>
      <c r="D699" s="41">
        <v>15000</v>
      </c>
      <c r="E699" s="42"/>
      <c r="F699" s="42"/>
      <c r="G699" s="83">
        <f t="shared" si="50"/>
        <v>0</v>
      </c>
      <c r="H699" s="434" t="s">
        <v>349</v>
      </c>
    </row>
    <row r="700" spans="1:8" s="22" customFormat="1" ht="38.25">
      <c r="A700" s="67" t="s">
        <v>1778</v>
      </c>
      <c r="B700" s="39" t="s">
        <v>2556</v>
      </c>
      <c r="C700" s="138" t="s">
        <v>5</v>
      </c>
      <c r="D700" s="41">
        <v>1000</v>
      </c>
      <c r="E700" s="42"/>
      <c r="F700" s="42"/>
      <c r="G700" s="83">
        <f t="shared" si="50"/>
        <v>0</v>
      </c>
      <c r="H700" s="434" t="s">
        <v>349</v>
      </c>
    </row>
    <row r="701" spans="1:8" s="22" customFormat="1" ht="25.5">
      <c r="A701" s="67" t="s">
        <v>1779</v>
      </c>
      <c r="B701" s="39" t="s">
        <v>814</v>
      </c>
      <c r="C701" s="138" t="s">
        <v>5</v>
      </c>
      <c r="D701" s="41">
        <v>2500</v>
      </c>
      <c r="E701" s="42"/>
      <c r="F701" s="42"/>
      <c r="G701" s="83">
        <f t="shared" si="50"/>
        <v>0</v>
      </c>
      <c r="H701" s="434" t="s">
        <v>349</v>
      </c>
    </row>
    <row r="702" spans="1:8" s="22" customFormat="1" ht="25.5">
      <c r="A702" s="67" t="s">
        <v>2435</v>
      </c>
      <c r="B702" s="39" t="s">
        <v>2554</v>
      </c>
      <c r="C702" s="138" t="s">
        <v>5</v>
      </c>
      <c r="D702" s="41">
        <v>6600</v>
      </c>
      <c r="E702" s="42"/>
      <c r="F702" s="42"/>
      <c r="G702" s="83">
        <f t="shared" si="50"/>
        <v>0</v>
      </c>
      <c r="H702" s="434" t="s">
        <v>349</v>
      </c>
    </row>
    <row r="703" spans="1:8" s="22" customFormat="1" ht="38.25">
      <c r="A703" s="67" t="s">
        <v>2555</v>
      </c>
      <c r="B703" s="39" t="s">
        <v>2558</v>
      </c>
      <c r="C703" s="138" t="s">
        <v>5</v>
      </c>
      <c r="D703" s="41">
        <v>2700</v>
      </c>
      <c r="E703" s="42"/>
      <c r="F703" s="42"/>
      <c r="G703" s="83">
        <f t="shared" si="50"/>
        <v>0</v>
      </c>
      <c r="H703" s="434" t="s">
        <v>349</v>
      </c>
    </row>
    <row r="704" spans="1:8" s="22" customFormat="1" ht="38.25">
      <c r="A704" s="67" t="s">
        <v>2557</v>
      </c>
      <c r="B704" s="39" t="s">
        <v>2560</v>
      </c>
      <c r="C704" s="138" t="s">
        <v>5</v>
      </c>
      <c r="D704" s="41">
        <v>23000</v>
      </c>
      <c r="E704" s="42"/>
      <c r="F704" s="42"/>
      <c r="G704" s="83">
        <f t="shared" si="50"/>
        <v>0</v>
      </c>
      <c r="H704" s="434" t="s">
        <v>349</v>
      </c>
    </row>
    <row r="705" spans="1:8" s="22" customFormat="1">
      <c r="A705" s="49"/>
      <c r="B705" s="182"/>
      <c r="C705" s="136"/>
      <c r="D705" s="136"/>
      <c r="E705" s="38"/>
      <c r="F705" s="38"/>
      <c r="G705" s="43"/>
      <c r="H705" s="434"/>
    </row>
    <row r="706" spans="1:8" s="22" customFormat="1">
      <c r="A706" s="324" t="s">
        <v>1272</v>
      </c>
      <c r="B706" s="207" t="s">
        <v>21</v>
      </c>
      <c r="C706" s="208"/>
      <c r="D706" s="209"/>
      <c r="E706" s="210">
        <f>SUMPRODUCT(D707:D718,E707:E718)</f>
        <v>0</v>
      </c>
      <c r="F706" s="210">
        <f>SUMPRODUCT(D707:D718,F707:F718)</f>
        <v>0</v>
      </c>
      <c r="G706" s="210">
        <f>SUM(G707:G718)</f>
        <v>0</v>
      </c>
      <c r="H706" s="306" t="s">
        <v>439</v>
      </c>
    </row>
    <row r="707" spans="1:8" s="22" customFormat="1">
      <c r="A707" s="52" t="s">
        <v>1273</v>
      </c>
      <c r="B707" s="47" t="s">
        <v>23</v>
      </c>
      <c r="C707" s="48" t="s">
        <v>5</v>
      </c>
      <c r="D707" s="41">
        <v>170</v>
      </c>
      <c r="E707" s="42"/>
      <c r="F707" s="42"/>
      <c r="G707" s="38">
        <f t="shared" ref="G707:G717" si="51">D707*(E707+F707)</f>
        <v>0</v>
      </c>
      <c r="H707" s="434" t="s">
        <v>349</v>
      </c>
    </row>
    <row r="708" spans="1:8" s="22" customFormat="1">
      <c r="A708" s="52" t="s">
        <v>1274</v>
      </c>
      <c r="B708" s="47" t="s">
        <v>599</v>
      </c>
      <c r="C708" s="48" t="s">
        <v>5</v>
      </c>
      <c r="D708" s="37">
        <v>5.8</v>
      </c>
      <c r="E708" s="38"/>
      <c r="F708" s="38"/>
      <c r="G708" s="38">
        <f t="shared" si="51"/>
        <v>0</v>
      </c>
      <c r="H708" s="148" t="s">
        <v>349</v>
      </c>
    </row>
    <row r="709" spans="1:8" s="22" customFormat="1">
      <c r="A709" s="52" t="s">
        <v>1275</v>
      </c>
      <c r="B709" s="47" t="s">
        <v>306</v>
      </c>
      <c r="C709" s="48" t="s">
        <v>5</v>
      </c>
      <c r="D709" s="37">
        <v>2.8</v>
      </c>
      <c r="E709" s="38"/>
      <c r="F709" s="38"/>
      <c r="G709" s="38">
        <f t="shared" si="51"/>
        <v>0</v>
      </c>
      <c r="H709" s="148" t="s">
        <v>349</v>
      </c>
    </row>
    <row r="710" spans="1:8" s="22" customFormat="1">
      <c r="A710" s="52" t="s">
        <v>1276</v>
      </c>
      <c r="B710" s="47" t="s">
        <v>307</v>
      </c>
      <c r="C710" s="48" t="s">
        <v>5</v>
      </c>
      <c r="D710" s="37">
        <v>2.8</v>
      </c>
      <c r="E710" s="38"/>
      <c r="F710" s="38"/>
      <c r="G710" s="38">
        <f t="shared" si="51"/>
        <v>0</v>
      </c>
      <c r="H710" s="148" t="s">
        <v>349</v>
      </c>
    </row>
    <row r="711" spans="1:8" s="22" customFormat="1">
      <c r="A711" s="52" t="s">
        <v>1780</v>
      </c>
      <c r="B711" s="35" t="s">
        <v>1158</v>
      </c>
      <c r="C711" s="36" t="s">
        <v>5</v>
      </c>
      <c r="D711" s="37">
        <v>122.253</v>
      </c>
      <c r="E711" s="38"/>
      <c r="F711" s="38"/>
      <c r="G711" s="38">
        <f t="shared" si="51"/>
        <v>0</v>
      </c>
      <c r="H711" s="148" t="s">
        <v>349</v>
      </c>
    </row>
    <row r="712" spans="1:8" s="22" customFormat="1">
      <c r="A712" s="52" t="s">
        <v>1781</v>
      </c>
      <c r="B712" s="35" t="s">
        <v>1160</v>
      </c>
      <c r="C712" s="48" t="s">
        <v>5</v>
      </c>
      <c r="D712" s="37">
        <v>2.8</v>
      </c>
      <c r="E712" s="38"/>
      <c r="F712" s="38"/>
      <c r="G712" s="38">
        <f t="shared" si="51"/>
        <v>0</v>
      </c>
      <c r="H712" s="148" t="s">
        <v>349</v>
      </c>
    </row>
    <row r="713" spans="1:8" s="22" customFormat="1">
      <c r="A713" s="52" t="s">
        <v>1782</v>
      </c>
      <c r="B713" s="35" t="s">
        <v>2550</v>
      </c>
      <c r="C713" s="48" t="s">
        <v>5</v>
      </c>
      <c r="D713" s="37">
        <v>4.8</v>
      </c>
      <c r="E713" s="38"/>
      <c r="F713" s="38"/>
      <c r="G713" s="38">
        <f t="shared" si="51"/>
        <v>0</v>
      </c>
      <c r="H713" s="148" t="s">
        <v>349</v>
      </c>
    </row>
    <row r="714" spans="1:8" s="22" customFormat="1">
      <c r="A714" s="52" t="s">
        <v>1783</v>
      </c>
      <c r="B714" s="46" t="s">
        <v>478</v>
      </c>
      <c r="C714" s="61" t="s">
        <v>5</v>
      </c>
      <c r="D714" s="41">
        <v>2.46</v>
      </c>
      <c r="E714" s="38"/>
      <c r="F714" s="42"/>
      <c r="G714" s="38">
        <f t="shared" si="51"/>
        <v>0</v>
      </c>
      <c r="H714" s="148" t="s">
        <v>349</v>
      </c>
    </row>
    <row r="715" spans="1:8" s="22" customFormat="1">
      <c r="A715" s="52" t="s">
        <v>1784</v>
      </c>
      <c r="B715" s="46" t="s">
        <v>904</v>
      </c>
      <c r="C715" s="61" t="s">
        <v>5</v>
      </c>
      <c r="D715" s="41">
        <v>2.8</v>
      </c>
      <c r="E715" s="38"/>
      <c r="F715" s="42"/>
      <c r="G715" s="38">
        <f t="shared" si="51"/>
        <v>0</v>
      </c>
      <c r="H715" s="148" t="s">
        <v>349</v>
      </c>
    </row>
    <row r="716" spans="1:8" s="22" customFormat="1">
      <c r="A716" s="52" t="s">
        <v>1785</v>
      </c>
      <c r="B716" s="46" t="s">
        <v>905</v>
      </c>
      <c r="C716" s="61" t="s">
        <v>5</v>
      </c>
      <c r="D716" s="41">
        <v>2.8</v>
      </c>
      <c r="E716" s="38"/>
      <c r="F716" s="42"/>
      <c r="G716" s="38">
        <f t="shared" si="51"/>
        <v>0</v>
      </c>
      <c r="H716" s="148" t="s">
        <v>349</v>
      </c>
    </row>
    <row r="717" spans="1:8" s="22" customFormat="1">
      <c r="A717" s="52" t="s">
        <v>1786</v>
      </c>
      <c r="B717" s="46" t="s">
        <v>2599</v>
      </c>
      <c r="C717" s="61" t="s">
        <v>5</v>
      </c>
      <c r="D717" s="41">
        <v>7.16</v>
      </c>
      <c r="E717" s="38"/>
      <c r="F717" s="42"/>
      <c r="G717" s="38">
        <f t="shared" si="51"/>
        <v>0</v>
      </c>
      <c r="H717" s="148" t="s">
        <v>349</v>
      </c>
    </row>
    <row r="718" spans="1:8" s="22" customFormat="1">
      <c r="A718" s="49"/>
      <c r="B718" s="182"/>
      <c r="C718" s="136"/>
      <c r="D718" s="136"/>
      <c r="E718" s="38"/>
      <c r="F718" s="38"/>
      <c r="G718" s="43"/>
      <c r="H718" s="434"/>
    </row>
    <row r="719" spans="1:8" s="22" customFormat="1">
      <c r="A719" s="323" t="s">
        <v>291</v>
      </c>
      <c r="B719" s="196" t="s">
        <v>974</v>
      </c>
      <c r="C719" s="197"/>
      <c r="D719" s="198"/>
      <c r="E719" s="199">
        <f>SUMPRODUCT(D720:D732,E720:E732)</f>
        <v>0</v>
      </c>
      <c r="F719" s="199">
        <f>SUMPRODUCT(D720:D732,F720:F732)</f>
        <v>0</v>
      </c>
      <c r="G719" s="200">
        <f>SUM(G720:G732)</f>
        <v>0</v>
      </c>
      <c r="H719" s="292" t="s">
        <v>439</v>
      </c>
    </row>
    <row r="720" spans="1:8" s="22" customFormat="1">
      <c r="A720" s="49" t="s">
        <v>292</v>
      </c>
      <c r="B720" s="39" t="s">
        <v>975</v>
      </c>
      <c r="C720" s="45" t="s">
        <v>57</v>
      </c>
      <c r="D720" s="41">
        <v>710</v>
      </c>
      <c r="E720" s="38"/>
      <c r="F720" s="38"/>
      <c r="G720" s="43">
        <f t="shared" ref="G720:G732" si="52">D720*(E720+F720)</f>
        <v>0</v>
      </c>
      <c r="H720" s="148" t="s">
        <v>349</v>
      </c>
    </row>
    <row r="721" spans="1:8" s="22" customFormat="1">
      <c r="A721" s="49" t="s">
        <v>337</v>
      </c>
      <c r="B721" s="50" t="s">
        <v>976</v>
      </c>
      <c r="C721" s="51" t="s">
        <v>57</v>
      </c>
      <c r="D721" s="37">
        <v>340</v>
      </c>
      <c r="E721" s="38"/>
      <c r="F721" s="38"/>
      <c r="G721" s="43">
        <f t="shared" si="52"/>
        <v>0</v>
      </c>
      <c r="H721" s="148" t="s">
        <v>349</v>
      </c>
    </row>
    <row r="722" spans="1:8" s="22" customFormat="1">
      <c r="A722" s="49" t="s">
        <v>1154</v>
      </c>
      <c r="B722" s="50" t="s">
        <v>977</v>
      </c>
      <c r="C722" s="51" t="s">
        <v>57</v>
      </c>
      <c r="D722" s="37">
        <v>1010</v>
      </c>
      <c r="E722" s="38"/>
      <c r="F722" s="38"/>
      <c r="G722" s="43">
        <f t="shared" si="52"/>
        <v>0</v>
      </c>
      <c r="H722" s="148" t="s">
        <v>349</v>
      </c>
    </row>
    <row r="723" spans="1:8" s="22" customFormat="1">
      <c r="A723" s="49" t="s">
        <v>1155</v>
      </c>
      <c r="B723" s="50" t="s">
        <v>978</v>
      </c>
      <c r="C723" s="51" t="s">
        <v>57</v>
      </c>
      <c r="D723" s="37">
        <v>190</v>
      </c>
      <c r="E723" s="38"/>
      <c r="F723" s="38"/>
      <c r="G723" s="43">
        <f t="shared" si="52"/>
        <v>0</v>
      </c>
      <c r="H723" s="148" t="s">
        <v>349</v>
      </c>
    </row>
    <row r="724" spans="1:8" s="22" customFormat="1">
      <c r="A724" s="49" t="s">
        <v>1277</v>
      </c>
      <c r="B724" s="50" t="s">
        <v>979</v>
      </c>
      <c r="C724" s="51" t="s">
        <v>57</v>
      </c>
      <c r="D724" s="37">
        <v>2</v>
      </c>
      <c r="E724" s="38"/>
      <c r="F724" s="38"/>
      <c r="G724" s="43">
        <f t="shared" si="52"/>
        <v>0</v>
      </c>
      <c r="H724" s="148" t="s">
        <v>349</v>
      </c>
    </row>
    <row r="725" spans="1:8" s="22" customFormat="1">
      <c r="A725" s="49" t="s">
        <v>1278</v>
      </c>
      <c r="B725" s="50" t="s">
        <v>980</v>
      </c>
      <c r="C725" s="51" t="s">
        <v>57</v>
      </c>
      <c r="D725" s="37">
        <v>20</v>
      </c>
      <c r="E725" s="38"/>
      <c r="F725" s="38"/>
      <c r="G725" s="43">
        <f t="shared" si="52"/>
        <v>0</v>
      </c>
      <c r="H725" s="148" t="s">
        <v>349</v>
      </c>
    </row>
    <row r="726" spans="1:8" s="22" customFormat="1">
      <c r="A726" s="49" t="s">
        <v>1279</v>
      </c>
      <c r="B726" s="50" t="s">
        <v>981</v>
      </c>
      <c r="C726" s="51" t="s">
        <v>57</v>
      </c>
      <c r="D726" s="37">
        <v>8</v>
      </c>
      <c r="E726" s="38"/>
      <c r="F726" s="38"/>
      <c r="G726" s="43">
        <f t="shared" si="52"/>
        <v>0</v>
      </c>
      <c r="H726" s="148" t="s">
        <v>349</v>
      </c>
    </row>
    <row r="727" spans="1:8" s="22" customFormat="1">
      <c r="A727" s="49" t="s">
        <v>1280</v>
      </c>
      <c r="B727" s="50" t="s">
        <v>982</v>
      </c>
      <c r="C727" s="51" t="s">
        <v>57</v>
      </c>
      <c r="D727" s="37">
        <v>10</v>
      </c>
      <c r="E727" s="38"/>
      <c r="F727" s="38"/>
      <c r="G727" s="43">
        <f t="shared" si="52"/>
        <v>0</v>
      </c>
      <c r="H727" s="148" t="s">
        <v>349</v>
      </c>
    </row>
    <row r="728" spans="1:8" s="22" customFormat="1">
      <c r="A728" s="49" t="s">
        <v>1281</v>
      </c>
      <c r="B728" s="50" t="s">
        <v>983</v>
      </c>
      <c r="C728" s="51" t="s">
        <v>57</v>
      </c>
      <c r="D728" s="41">
        <v>13</v>
      </c>
      <c r="E728" s="38"/>
      <c r="F728" s="38"/>
      <c r="G728" s="43">
        <f t="shared" si="52"/>
        <v>0</v>
      </c>
      <c r="H728" s="148" t="s">
        <v>349</v>
      </c>
    </row>
    <row r="729" spans="1:8" s="22" customFormat="1">
      <c r="A729" s="49" t="s">
        <v>1282</v>
      </c>
      <c r="B729" s="50" t="s">
        <v>984</v>
      </c>
      <c r="C729" s="51" t="s">
        <v>57</v>
      </c>
      <c r="D729" s="41">
        <v>20</v>
      </c>
      <c r="E729" s="38"/>
      <c r="F729" s="38"/>
      <c r="G729" s="43">
        <f t="shared" si="52"/>
        <v>0</v>
      </c>
      <c r="H729" s="148" t="s">
        <v>349</v>
      </c>
    </row>
    <row r="730" spans="1:8" s="22" customFormat="1">
      <c r="A730" s="49" t="s">
        <v>1283</v>
      </c>
      <c r="B730" s="50" t="s">
        <v>985</v>
      </c>
      <c r="C730" s="51" t="s">
        <v>57</v>
      </c>
      <c r="D730" s="41">
        <v>20</v>
      </c>
      <c r="E730" s="38"/>
      <c r="F730" s="38"/>
      <c r="G730" s="43">
        <f t="shared" si="52"/>
        <v>0</v>
      </c>
      <c r="H730" s="148" t="s">
        <v>349</v>
      </c>
    </row>
    <row r="731" spans="1:8" s="22" customFormat="1">
      <c r="A731" s="49" t="s">
        <v>1438</v>
      </c>
      <c r="B731" s="50" t="s">
        <v>986</v>
      </c>
      <c r="C731" s="51" t="s">
        <v>57</v>
      </c>
      <c r="D731" s="37">
        <v>10</v>
      </c>
      <c r="E731" s="38"/>
      <c r="F731" s="38"/>
      <c r="G731" s="43">
        <f t="shared" si="52"/>
        <v>0</v>
      </c>
      <c r="H731" s="148" t="s">
        <v>349</v>
      </c>
    </row>
    <row r="732" spans="1:8" s="22" customFormat="1">
      <c r="A732" s="49" t="s">
        <v>1787</v>
      </c>
      <c r="B732" s="50" t="s">
        <v>987</v>
      </c>
      <c r="C732" s="51" t="s">
        <v>57</v>
      </c>
      <c r="D732" s="37">
        <v>15</v>
      </c>
      <c r="E732" s="38"/>
      <c r="F732" s="38"/>
      <c r="G732" s="43">
        <f t="shared" si="52"/>
        <v>0</v>
      </c>
      <c r="H732" s="148" t="s">
        <v>349</v>
      </c>
    </row>
    <row r="733" spans="1:8" s="22" customFormat="1">
      <c r="A733" s="49"/>
      <c r="B733" s="182"/>
      <c r="C733" s="136"/>
      <c r="D733" s="136"/>
      <c r="E733" s="38"/>
      <c r="F733" s="38"/>
      <c r="G733" s="43"/>
      <c r="H733" s="434"/>
    </row>
    <row r="734" spans="1:8" s="22" customFormat="1">
      <c r="A734" s="325" t="s">
        <v>1284</v>
      </c>
      <c r="B734" s="214" t="s">
        <v>10</v>
      </c>
      <c r="C734" s="215"/>
      <c r="D734" s="315"/>
      <c r="E734" s="205" t="e">
        <f>E735+E737</f>
        <v>#VALUE!</v>
      </c>
      <c r="F734" s="205" t="e">
        <f t="shared" ref="F734:G734" si="53">F735+F737</f>
        <v>#VALUE!</v>
      </c>
      <c r="G734" s="205">
        <f t="shared" si="53"/>
        <v>0</v>
      </c>
      <c r="H734" s="307" t="s">
        <v>439</v>
      </c>
    </row>
    <row r="735" spans="1:8" s="22" customFormat="1">
      <c r="A735" s="325" t="s">
        <v>1285</v>
      </c>
      <c r="B735" s="214" t="s">
        <v>479</v>
      </c>
      <c r="C735" s="215"/>
      <c r="D735" s="315"/>
      <c r="E735" s="204" t="e">
        <f>SUMPRODUCT(D736,E736)</f>
        <v>#VALUE!</v>
      </c>
      <c r="F735" s="204" t="e">
        <f>SUMPRODUCT(D736,F736)</f>
        <v>#VALUE!</v>
      </c>
      <c r="G735" s="205">
        <f>SUM(G736)</f>
        <v>0</v>
      </c>
      <c r="H735" s="307" t="s">
        <v>439</v>
      </c>
    </row>
    <row r="736" spans="1:8" s="22" customFormat="1">
      <c r="A736" s="58" t="s">
        <v>1788</v>
      </c>
      <c r="B736" s="35" t="s">
        <v>51</v>
      </c>
      <c r="C736" s="36" t="s">
        <v>52</v>
      </c>
      <c r="D736" s="37">
        <v>6</v>
      </c>
      <c r="E736" s="38"/>
      <c r="F736" s="38"/>
      <c r="G736" s="43">
        <f>D736*(E736+F736)</f>
        <v>0</v>
      </c>
      <c r="H736" s="148" t="s">
        <v>349</v>
      </c>
    </row>
    <row r="737" spans="1:8" s="22" customFormat="1">
      <c r="A737" s="325" t="s">
        <v>1286</v>
      </c>
      <c r="B737" s="214" t="s">
        <v>33</v>
      </c>
      <c r="C737" s="215"/>
      <c r="D737" s="315"/>
      <c r="E737" s="204">
        <f>SUMPRODUCT(D738:D743,E738:E743)</f>
        <v>0</v>
      </c>
      <c r="F737" s="204">
        <f>SUMPRODUCT(D738:D743,F738:F743)</f>
        <v>0</v>
      </c>
      <c r="G737" s="205">
        <f>SUM(G738:G743)</f>
        <v>0</v>
      </c>
      <c r="H737" s="307" t="s">
        <v>439</v>
      </c>
    </row>
    <row r="738" spans="1:8" s="22" customFormat="1">
      <c r="A738" s="58" t="s">
        <v>1789</v>
      </c>
      <c r="B738" s="35" t="s">
        <v>53</v>
      </c>
      <c r="C738" s="36" t="s">
        <v>6</v>
      </c>
      <c r="D738" s="37">
        <v>600</v>
      </c>
      <c r="E738" s="38"/>
      <c r="F738" s="38"/>
      <c r="G738" s="43">
        <f t="shared" ref="G738:G743" si="54">D738*(E738+F738)</f>
        <v>0</v>
      </c>
      <c r="H738" s="148" t="s">
        <v>349</v>
      </c>
    </row>
    <row r="739" spans="1:8" s="22" customFormat="1">
      <c r="A739" s="58" t="s">
        <v>1790</v>
      </c>
      <c r="B739" s="35" t="s">
        <v>54</v>
      </c>
      <c r="C739" s="36" t="s">
        <v>6</v>
      </c>
      <c r="D739" s="37">
        <v>800</v>
      </c>
      <c r="E739" s="38"/>
      <c r="F739" s="38"/>
      <c r="G739" s="43">
        <f t="shared" si="54"/>
        <v>0</v>
      </c>
      <c r="H739" s="148" t="s">
        <v>349</v>
      </c>
    </row>
    <row r="740" spans="1:8" s="22" customFormat="1">
      <c r="A740" s="58" t="s">
        <v>1791</v>
      </c>
      <c r="B740" s="35" t="s">
        <v>55</v>
      </c>
      <c r="C740" s="36" t="s">
        <v>6</v>
      </c>
      <c r="D740" s="37">
        <v>200</v>
      </c>
      <c r="E740" s="38"/>
      <c r="F740" s="38"/>
      <c r="G740" s="43">
        <f t="shared" si="54"/>
        <v>0</v>
      </c>
      <c r="H740" s="148" t="s">
        <v>349</v>
      </c>
    </row>
    <row r="741" spans="1:8" s="22" customFormat="1">
      <c r="A741" s="58" t="s">
        <v>1792</v>
      </c>
      <c r="B741" s="35" t="s">
        <v>56</v>
      </c>
      <c r="C741" s="36" t="s">
        <v>6</v>
      </c>
      <c r="D741" s="37">
        <v>450</v>
      </c>
      <c r="E741" s="38"/>
      <c r="F741" s="38"/>
      <c r="G741" s="43">
        <f t="shared" si="54"/>
        <v>0</v>
      </c>
      <c r="H741" s="148" t="s">
        <v>349</v>
      </c>
    </row>
    <row r="742" spans="1:8" s="22" customFormat="1">
      <c r="A742" s="58" t="s">
        <v>1793</v>
      </c>
      <c r="B742" s="35" t="s">
        <v>34</v>
      </c>
      <c r="C742" s="36" t="s">
        <v>15</v>
      </c>
      <c r="D742" s="37">
        <v>1600</v>
      </c>
      <c r="E742" s="38"/>
      <c r="F742" s="38"/>
      <c r="G742" s="43">
        <f t="shared" si="54"/>
        <v>0</v>
      </c>
      <c r="H742" s="148" t="s">
        <v>349</v>
      </c>
    </row>
    <row r="743" spans="1:8" s="22" customFormat="1">
      <c r="A743" s="58" t="s">
        <v>1794</v>
      </c>
      <c r="B743" s="35" t="s">
        <v>1383</v>
      </c>
      <c r="C743" s="36" t="s">
        <v>32</v>
      </c>
      <c r="D743" s="37">
        <v>6</v>
      </c>
      <c r="E743" s="38"/>
      <c r="F743" s="38"/>
      <c r="G743" s="43">
        <f t="shared" si="54"/>
        <v>0</v>
      </c>
      <c r="H743" s="148" t="s">
        <v>349</v>
      </c>
    </row>
    <row r="744" spans="1:8" s="22" customFormat="1">
      <c r="A744" s="49"/>
      <c r="B744" s="182"/>
      <c r="C744" s="136"/>
      <c r="D744" s="136"/>
      <c r="E744" s="38"/>
      <c r="F744" s="38"/>
      <c r="G744" s="43"/>
      <c r="H744" s="434"/>
    </row>
    <row r="745" spans="1:8">
      <c r="A745" s="339" t="s">
        <v>1287</v>
      </c>
      <c r="B745" s="316" t="s">
        <v>69</v>
      </c>
      <c r="C745" s="317"/>
      <c r="D745" s="318"/>
      <c r="E745" s="264">
        <f>SUMPRODUCT(D746:D760,E746:E760)</f>
        <v>0</v>
      </c>
      <c r="F745" s="264">
        <f>SUMPRODUCT(D746:D760,F746:F760)</f>
        <v>0</v>
      </c>
      <c r="G745" s="257">
        <f>SUM(G746:G760)</f>
        <v>0</v>
      </c>
      <c r="H745" s="311" t="s">
        <v>439</v>
      </c>
    </row>
    <row r="746" spans="1:8">
      <c r="A746" s="52" t="s">
        <v>1288</v>
      </c>
      <c r="B746" s="39" t="s">
        <v>818</v>
      </c>
      <c r="C746" s="84" t="s">
        <v>70</v>
      </c>
      <c r="D746" s="41">
        <v>11880</v>
      </c>
      <c r="E746" s="42"/>
      <c r="F746" s="38"/>
      <c r="G746" s="43">
        <f t="shared" ref="G746:G760" si="55">D746*(E746+F746)</f>
        <v>0</v>
      </c>
      <c r="H746" s="148" t="s">
        <v>607</v>
      </c>
    </row>
    <row r="747" spans="1:8" s="22" customFormat="1">
      <c r="A747" s="52" t="s">
        <v>1289</v>
      </c>
      <c r="B747" s="39" t="s">
        <v>819</v>
      </c>
      <c r="C747" s="84" t="s">
        <v>71</v>
      </c>
      <c r="D747" s="41">
        <v>1320</v>
      </c>
      <c r="E747" s="42"/>
      <c r="F747" s="38"/>
      <c r="G747" s="43">
        <f t="shared" si="55"/>
        <v>0</v>
      </c>
      <c r="H747" s="148" t="s">
        <v>552</v>
      </c>
    </row>
    <row r="748" spans="1:8">
      <c r="A748" s="52" t="s">
        <v>1795</v>
      </c>
      <c r="B748" s="39" t="s">
        <v>820</v>
      </c>
      <c r="C748" s="84" t="s">
        <v>71</v>
      </c>
      <c r="D748" s="41">
        <v>1320</v>
      </c>
      <c r="E748" s="42"/>
      <c r="F748" s="38"/>
      <c r="G748" s="43">
        <f t="shared" si="55"/>
        <v>0</v>
      </c>
      <c r="H748" s="148" t="s">
        <v>552</v>
      </c>
    </row>
    <row r="749" spans="1:8">
      <c r="A749" s="52" t="s">
        <v>1796</v>
      </c>
      <c r="B749" s="39" t="s">
        <v>821</v>
      </c>
      <c r="C749" s="84" t="s">
        <v>71</v>
      </c>
      <c r="D749" s="41">
        <v>1320</v>
      </c>
      <c r="E749" s="42"/>
      <c r="F749" s="38"/>
      <c r="G749" s="43">
        <f t="shared" si="55"/>
        <v>0</v>
      </c>
      <c r="H749" s="148" t="s">
        <v>552</v>
      </c>
    </row>
    <row r="750" spans="1:8">
      <c r="A750" s="52" t="s">
        <v>1797</v>
      </c>
      <c r="B750" s="39" t="s">
        <v>822</v>
      </c>
      <c r="C750" s="84" t="s">
        <v>71</v>
      </c>
      <c r="D750" s="41">
        <v>1320</v>
      </c>
      <c r="E750" s="42"/>
      <c r="F750" s="38"/>
      <c r="G750" s="43">
        <f t="shared" si="55"/>
        <v>0</v>
      </c>
      <c r="H750" s="148" t="s">
        <v>415</v>
      </c>
    </row>
    <row r="751" spans="1:8">
      <c r="A751" s="52" t="s">
        <v>1798</v>
      </c>
      <c r="B751" s="39" t="s">
        <v>817</v>
      </c>
      <c r="C751" s="84" t="s">
        <v>71</v>
      </c>
      <c r="D751" s="41">
        <v>1320</v>
      </c>
      <c r="E751" s="42"/>
      <c r="F751" s="42"/>
      <c r="G751" s="83">
        <f t="shared" si="55"/>
        <v>0</v>
      </c>
      <c r="H751" s="434" t="s">
        <v>411</v>
      </c>
    </row>
    <row r="752" spans="1:8">
      <c r="A752" s="52" t="s">
        <v>1799</v>
      </c>
      <c r="B752" s="39" t="s">
        <v>72</v>
      </c>
      <c r="C752" s="84" t="s">
        <v>71</v>
      </c>
      <c r="D752" s="41">
        <v>1320</v>
      </c>
      <c r="E752" s="42"/>
      <c r="F752" s="42"/>
      <c r="G752" s="83">
        <f t="shared" si="55"/>
        <v>0</v>
      </c>
      <c r="H752" s="434" t="s">
        <v>414</v>
      </c>
    </row>
    <row r="753" spans="1:8" s="22" customFormat="1">
      <c r="A753" s="52" t="s">
        <v>1800</v>
      </c>
      <c r="B753" s="39" t="s">
        <v>1648</v>
      </c>
      <c r="C753" s="84" t="s">
        <v>71</v>
      </c>
      <c r="D753" s="41">
        <v>1320</v>
      </c>
      <c r="E753" s="42"/>
      <c r="F753" s="42"/>
      <c r="G753" s="83">
        <f t="shared" si="55"/>
        <v>0</v>
      </c>
      <c r="H753" s="434" t="s">
        <v>414</v>
      </c>
    </row>
    <row r="754" spans="1:8">
      <c r="A754" s="52" t="s">
        <v>1801</v>
      </c>
      <c r="B754" s="39" t="s">
        <v>73</v>
      </c>
      <c r="C754" s="84" t="s">
        <v>71</v>
      </c>
      <c r="D754" s="41">
        <v>1320</v>
      </c>
      <c r="E754" s="42"/>
      <c r="F754" s="42"/>
      <c r="G754" s="83">
        <f t="shared" si="55"/>
        <v>0</v>
      </c>
      <c r="H754" s="434" t="s">
        <v>414</v>
      </c>
    </row>
    <row r="755" spans="1:8">
      <c r="A755" s="52" t="s">
        <v>1802</v>
      </c>
      <c r="B755" s="39" t="s">
        <v>74</v>
      </c>
      <c r="C755" s="84" t="s">
        <v>71</v>
      </c>
      <c r="D755" s="41">
        <v>1320</v>
      </c>
      <c r="E755" s="42"/>
      <c r="F755" s="42"/>
      <c r="G755" s="83">
        <f t="shared" si="55"/>
        <v>0</v>
      </c>
      <c r="H755" s="434" t="s">
        <v>413</v>
      </c>
    </row>
    <row r="756" spans="1:8">
      <c r="A756" s="52" t="s">
        <v>1803</v>
      </c>
      <c r="B756" s="39" t="s">
        <v>75</v>
      </c>
      <c r="C756" s="84" t="s">
        <v>71</v>
      </c>
      <c r="D756" s="41">
        <v>1320</v>
      </c>
      <c r="E756" s="42"/>
      <c r="F756" s="42"/>
      <c r="G756" s="83">
        <f t="shared" si="55"/>
        <v>0</v>
      </c>
      <c r="H756" s="434" t="s">
        <v>412</v>
      </c>
    </row>
    <row r="757" spans="1:8">
      <c r="A757" s="52" t="s">
        <v>1804</v>
      </c>
      <c r="B757" s="39" t="s">
        <v>816</v>
      </c>
      <c r="C757" s="84" t="s">
        <v>71</v>
      </c>
      <c r="D757" s="41">
        <v>880</v>
      </c>
      <c r="E757" s="42"/>
      <c r="F757" s="42"/>
      <c r="G757" s="83">
        <f t="shared" si="55"/>
        <v>0</v>
      </c>
      <c r="H757" s="434" t="s">
        <v>552</v>
      </c>
    </row>
    <row r="758" spans="1:8">
      <c r="A758" s="52" t="s">
        <v>1805</v>
      </c>
      <c r="B758" s="39" t="s">
        <v>815</v>
      </c>
      <c r="C758" s="84" t="s">
        <v>71</v>
      </c>
      <c r="D758" s="41">
        <v>880</v>
      </c>
      <c r="E758" s="42"/>
      <c r="F758" s="42"/>
      <c r="G758" s="83">
        <f t="shared" si="55"/>
        <v>0</v>
      </c>
      <c r="H758" s="434" t="s">
        <v>414</v>
      </c>
    </row>
    <row r="759" spans="1:8">
      <c r="A759" s="52" t="s">
        <v>1806</v>
      </c>
      <c r="B759" s="39" t="s">
        <v>76</v>
      </c>
      <c r="C759" s="84" t="s">
        <v>71</v>
      </c>
      <c r="D759" s="41">
        <v>1320</v>
      </c>
      <c r="E759" s="42"/>
      <c r="F759" s="42"/>
      <c r="G759" s="83">
        <f t="shared" si="55"/>
        <v>0</v>
      </c>
      <c r="H759" s="434" t="s">
        <v>414</v>
      </c>
    </row>
    <row r="760" spans="1:8">
      <c r="A760" s="52" t="s">
        <v>1807</v>
      </c>
      <c r="B760" s="39" t="s">
        <v>1684</v>
      </c>
      <c r="C760" s="84" t="s">
        <v>32</v>
      </c>
      <c r="D760" s="41">
        <v>6</v>
      </c>
      <c r="E760" s="42"/>
      <c r="F760" s="42"/>
      <c r="G760" s="83">
        <f t="shared" si="55"/>
        <v>0</v>
      </c>
      <c r="H760" s="434" t="s">
        <v>349</v>
      </c>
    </row>
    <row r="761" spans="1:8" s="22" customFormat="1">
      <c r="A761" s="58"/>
      <c r="B761" s="35"/>
      <c r="C761" s="36"/>
      <c r="D761" s="37"/>
      <c r="E761" s="38"/>
      <c r="F761" s="38"/>
      <c r="G761" s="43"/>
      <c r="H761" s="148"/>
    </row>
    <row r="762" spans="1:8">
      <c r="A762" s="422" t="s">
        <v>141</v>
      </c>
      <c r="B762" s="422"/>
      <c r="C762" s="422"/>
      <c r="D762" s="422"/>
      <c r="E762" s="422"/>
      <c r="F762" s="422"/>
      <c r="G762" s="30">
        <f>SUMIF(H6:H761,"&lt;&gt;SUBTOTAL",G6:G761)</f>
        <v>0</v>
      </c>
      <c r="H762" s="434"/>
    </row>
    <row r="763" spans="1:8">
      <c r="A763" s="422" t="s">
        <v>139</v>
      </c>
      <c r="B763" s="422"/>
      <c r="C763" s="422"/>
      <c r="D763" s="422"/>
      <c r="E763" s="422"/>
      <c r="F763" s="422"/>
      <c r="G763" s="30">
        <f>G762*0.2497</f>
        <v>0</v>
      </c>
      <c r="H763" s="434"/>
    </row>
    <row r="764" spans="1:8">
      <c r="A764" s="422" t="s">
        <v>142</v>
      </c>
      <c r="B764" s="422"/>
      <c r="C764" s="422"/>
      <c r="D764" s="422"/>
      <c r="E764" s="422"/>
      <c r="F764" s="422"/>
      <c r="G764" s="30">
        <f>SUM(G762:G763)</f>
        <v>0</v>
      </c>
      <c r="H764" s="434"/>
    </row>
  </sheetData>
  <sortState ref="A69:W94">
    <sortCondition ref="B69:B94"/>
  </sortState>
  <mergeCells count="10">
    <mergeCell ref="H1:H2"/>
    <mergeCell ref="A1:B2"/>
    <mergeCell ref="C1:C2"/>
    <mergeCell ref="G1:G2"/>
    <mergeCell ref="D1:D2"/>
    <mergeCell ref="E1:F1"/>
    <mergeCell ref="A764:F764"/>
    <mergeCell ref="A763:F763"/>
    <mergeCell ref="A762:F762"/>
    <mergeCell ref="A3:H5"/>
  </mergeCells>
  <dataValidations count="4">
    <dataValidation type="whole" allowBlank="1" showInputMessage="1" showErrorMessage="1" sqref="E274:E275 E563 E585:E586 E598 E600 E277:E287">
      <formula1>0</formula1>
      <formula2>0</formula2>
    </dataValidation>
    <dataValidation type="decimal" allowBlank="1" showInputMessage="1" showErrorMessage="1" sqref="E591:E592">
      <formula1>0</formula1>
      <formula2>0</formula2>
    </dataValidation>
    <dataValidation type="whole" allowBlank="1" showInputMessage="1" showErrorMessage="1" errorTitle="CONSIDERAR SOMENTE MÃO DE OBRA." error="CONSIDERAR SOMENTE MÃO DE OBRA. O MATERIAL SERÁ FORNECIDO PELO TCE-GO." sqref="E491">
      <formula1>0</formula1>
      <formula2>0</formula2>
    </dataValidation>
    <dataValidation type="whole" allowBlank="1" showInputMessage="1" showErrorMessage="1" error="CONSIDERAR SOMENTE MÃO DE OBRA. O MATERIAL SERÁ FORNECIDO PELO TCE-GO." sqref="E153 E492:E493 E499 E505 E542 E554 E557 E559 E565 E567 E569">
      <formula1>0</formula1>
      <formula2>0</formula2>
    </dataValidation>
  </dataValidations>
  <printOptions horizontalCentered="1" verticalCentered="1"/>
  <pageMargins left="0.70866141732283472" right="0.70866141732283472" top="1.7716535433070868" bottom="0.78740157480314965" header="0.31496062992125984" footer="0.31496062992125984"/>
  <pageSetup paperSize="9" scale="72" fitToHeight="0" orientation="landscape" r:id="rId1"/>
  <headerFooter>
    <oddHeader>&amp;C&amp;G
&amp;"-,Negrito"&amp;14TRIBUNAL DE CONTAS DO ESTADO DE GOIÁS
GERÊNCIA DE ADMINISTRAÇÃO</oddHeader>
    <oddFooter>Página &amp;P de &amp;N</oddFooter>
  </headerFooter>
  <ignoredErrors>
    <ignoredError sqref="G289 G302 G584"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U705"/>
  <sheetViews>
    <sheetView zoomScaleNormal="100" zoomScaleSheetLayoutView="100" workbookViewId="0">
      <pane ySplit="2" topLeftCell="A676" activePane="bottomLeft" state="frozen"/>
      <selection activeCell="I26" sqref="I26"/>
      <selection pane="bottomLeft" activeCell="H675" sqref="H675"/>
    </sheetView>
  </sheetViews>
  <sheetFormatPr defaultRowHeight="12.75"/>
  <cols>
    <col min="1" max="1" width="9" style="107" customWidth="1"/>
    <col min="2" max="2" width="65.42578125" style="180" customWidth="1"/>
    <col min="3" max="3" width="7.42578125" style="108" bestFit="1" customWidth="1"/>
    <col min="4" max="4" width="11.42578125" style="80" customWidth="1"/>
    <col min="5" max="5" width="13.85546875" style="109" customWidth="1"/>
    <col min="6" max="6" width="13.5703125" style="109" customWidth="1"/>
    <col min="7" max="7" width="17" style="110" customWidth="1"/>
    <col min="8" max="8" width="20.42578125" style="170" customWidth="1"/>
    <col min="9" max="9" width="9.140625" style="100"/>
    <col min="10" max="10" width="12.5703125" style="100" bestFit="1" customWidth="1"/>
    <col min="11" max="16384" width="9.140625" style="100"/>
  </cols>
  <sheetData>
    <row r="1" spans="1:12" ht="12.75" customHeight="1">
      <c r="A1" s="427" t="s">
        <v>138</v>
      </c>
      <c r="B1" s="427"/>
      <c r="C1" s="427" t="s">
        <v>0</v>
      </c>
      <c r="D1" s="428" t="s">
        <v>325</v>
      </c>
      <c r="E1" s="425" t="s">
        <v>145</v>
      </c>
      <c r="F1" s="425"/>
      <c r="G1" s="429" t="s">
        <v>137</v>
      </c>
      <c r="H1" s="431" t="s">
        <v>2664</v>
      </c>
    </row>
    <row r="2" spans="1:12" ht="12.75" customHeight="1">
      <c r="A2" s="427"/>
      <c r="B2" s="427"/>
      <c r="C2" s="427"/>
      <c r="D2" s="428"/>
      <c r="E2" s="28" t="s">
        <v>1</v>
      </c>
      <c r="F2" s="28" t="s">
        <v>2</v>
      </c>
      <c r="G2" s="429"/>
      <c r="H2" s="431"/>
    </row>
    <row r="3" spans="1:12" ht="12.75" customHeight="1">
      <c r="A3" s="423" t="s">
        <v>392</v>
      </c>
      <c r="B3" s="423"/>
      <c r="C3" s="423"/>
      <c r="D3" s="423"/>
      <c r="E3" s="423"/>
      <c r="F3" s="423"/>
      <c r="G3" s="423"/>
      <c r="H3" s="423"/>
    </row>
    <row r="4" spans="1:12" ht="12.75" customHeight="1">
      <c r="A4" s="423"/>
      <c r="B4" s="423"/>
      <c r="C4" s="423"/>
      <c r="D4" s="423"/>
      <c r="E4" s="423"/>
      <c r="F4" s="423"/>
      <c r="G4" s="423"/>
      <c r="H4" s="423"/>
    </row>
    <row r="5" spans="1:12" ht="12.75" customHeight="1">
      <c r="A5" s="423"/>
      <c r="B5" s="423"/>
      <c r="C5" s="423"/>
      <c r="D5" s="423"/>
      <c r="E5" s="423"/>
      <c r="F5" s="423"/>
      <c r="G5" s="423"/>
      <c r="H5" s="423"/>
    </row>
    <row r="6" spans="1:12" ht="12.75" customHeight="1">
      <c r="A6" s="243" t="s">
        <v>3</v>
      </c>
      <c r="B6" s="252" t="s">
        <v>838</v>
      </c>
      <c r="C6" s="241"/>
      <c r="D6" s="244"/>
      <c r="E6" s="242">
        <f>SUMPRODUCT(D7:D16,E7:E16)</f>
        <v>0</v>
      </c>
      <c r="F6" s="242">
        <f>SUMPRODUCT(D7:D16,F7:F16)</f>
        <v>0</v>
      </c>
      <c r="G6" s="245">
        <f>SUM(G7:G16)</f>
        <v>0</v>
      </c>
      <c r="H6" s="309" t="s">
        <v>439</v>
      </c>
    </row>
    <row r="7" spans="1:12">
      <c r="A7" s="68" t="s">
        <v>4</v>
      </c>
      <c r="B7" s="44" t="s">
        <v>810</v>
      </c>
      <c r="C7" s="51" t="s">
        <v>110</v>
      </c>
      <c r="D7" s="41">
        <v>4000</v>
      </c>
      <c r="E7" s="38"/>
      <c r="F7" s="38"/>
      <c r="G7" s="43">
        <f t="shared" ref="G7:G15" si="0">D7*(E7+F7)</f>
        <v>0</v>
      </c>
      <c r="H7" s="434" t="s">
        <v>349</v>
      </c>
      <c r="K7" s="183"/>
      <c r="L7" s="183"/>
    </row>
    <row r="8" spans="1:12">
      <c r="A8" s="68" t="s">
        <v>206</v>
      </c>
      <c r="B8" s="44" t="s">
        <v>812</v>
      </c>
      <c r="C8" s="51" t="s">
        <v>57</v>
      </c>
      <c r="D8" s="41">
        <v>13</v>
      </c>
      <c r="E8" s="38"/>
      <c r="F8" s="38"/>
      <c r="G8" s="43">
        <f t="shared" si="0"/>
        <v>0</v>
      </c>
      <c r="H8" s="434" t="s">
        <v>349</v>
      </c>
      <c r="K8" s="183"/>
      <c r="L8" s="183"/>
    </row>
    <row r="9" spans="1:12">
      <c r="A9" s="68" t="s">
        <v>849</v>
      </c>
      <c r="B9" s="44" t="s">
        <v>960</v>
      </c>
      <c r="C9" s="48" t="s">
        <v>57</v>
      </c>
      <c r="D9" s="41">
        <v>40</v>
      </c>
      <c r="E9" s="38"/>
      <c r="F9" s="38"/>
      <c r="G9" s="43">
        <f t="shared" si="0"/>
        <v>0</v>
      </c>
      <c r="H9" s="434" t="s">
        <v>349</v>
      </c>
      <c r="K9" s="183"/>
      <c r="L9" s="183"/>
    </row>
    <row r="10" spans="1:12">
      <c r="A10" s="68" t="s">
        <v>850</v>
      </c>
      <c r="B10" s="44" t="s">
        <v>811</v>
      </c>
      <c r="C10" s="51" t="s">
        <v>110</v>
      </c>
      <c r="D10" s="41">
        <v>2300</v>
      </c>
      <c r="E10" s="38"/>
      <c r="F10" s="38"/>
      <c r="G10" s="43">
        <f t="shared" si="0"/>
        <v>0</v>
      </c>
      <c r="H10" s="434" t="s">
        <v>349</v>
      </c>
      <c r="K10" s="183"/>
      <c r="L10" s="183"/>
    </row>
    <row r="11" spans="1:12" ht="25.5">
      <c r="A11" s="68" t="s">
        <v>851</v>
      </c>
      <c r="B11" s="44" t="s">
        <v>813</v>
      </c>
      <c r="C11" s="51" t="s">
        <v>57</v>
      </c>
      <c r="D11" s="41">
        <v>8</v>
      </c>
      <c r="E11" s="38"/>
      <c r="F11" s="38"/>
      <c r="G11" s="43">
        <f t="shared" si="0"/>
        <v>0</v>
      </c>
      <c r="H11" s="434" t="s">
        <v>349</v>
      </c>
      <c r="K11" s="183"/>
      <c r="L11" s="183"/>
    </row>
    <row r="12" spans="1:12" ht="25.5">
      <c r="A12" s="68" t="s">
        <v>852</v>
      </c>
      <c r="B12" s="44" t="s">
        <v>959</v>
      </c>
      <c r="C12" s="48" t="s">
        <v>57</v>
      </c>
      <c r="D12" s="37">
        <v>12</v>
      </c>
      <c r="E12" s="38"/>
      <c r="F12" s="38"/>
      <c r="G12" s="43">
        <f t="shared" si="0"/>
        <v>0</v>
      </c>
      <c r="H12" s="434" t="s">
        <v>349</v>
      </c>
      <c r="K12" s="183"/>
      <c r="L12" s="183"/>
    </row>
    <row r="13" spans="1:12">
      <c r="A13" s="68" t="s">
        <v>853</v>
      </c>
      <c r="B13" s="44" t="s">
        <v>958</v>
      </c>
      <c r="C13" s="48" t="s">
        <v>769</v>
      </c>
      <c r="D13" s="37">
        <v>28</v>
      </c>
      <c r="E13" s="38"/>
      <c r="F13" s="38"/>
      <c r="G13" s="43">
        <f t="shared" si="0"/>
        <v>0</v>
      </c>
      <c r="H13" s="434" t="s">
        <v>349</v>
      </c>
      <c r="K13" s="183"/>
      <c r="L13" s="183"/>
    </row>
    <row r="14" spans="1:12">
      <c r="A14" s="68" t="s">
        <v>854</v>
      </c>
      <c r="B14" s="44" t="s">
        <v>844</v>
      </c>
      <c r="C14" s="48" t="s">
        <v>57</v>
      </c>
      <c r="D14" s="37">
        <v>148</v>
      </c>
      <c r="E14" s="42"/>
      <c r="F14" s="42"/>
      <c r="G14" s="43">
        <f t="shared" si="0"/>
        <v>0</v>
      </c>
      <c r="H14" s="434" t="s">
        <v>349</v>
      </c>
    </row>
    <row r="15" spans="1:12" ht="25.5">
      <c r="A15" s="68" t="s">
        <v>855</v>
      </c>
      <c r="B15" s="44" t="s">
        <v>1824</v>
      </c>
      <c r="C15" s="48" t="s">
        <v>57</v>
      </c>
      <c r="D15" s="37">
        <v>1</v>
      </c>
      <c r="E15" s="38"/>
      <c r="F15" s="38"/>
      <c r="G15" s="43">
        <f t="shared" si="0"/>
        <v>0</v>
      </c>
      <c r="H15" s="434" t="s">
        <v>349</v>
      </c>
    </row>
    <row r="16" spans="1:12" ht="12.75" customHeight="1">
      <c r="A16" s="68"/>
      <c r="B16" s="44"/>
      <c r="C16" s="48"/>
      <c r="D16" s="37"/>
      <c r="E16" s="38"/>
      <c r="F16" s="38"/>
      <c r="G16" s="43"/>
      <c r="H16" s="148"/>
    </row>
    <row r="17" spans="1:21" ht="12.75" customHeight="1">
      <c r="A17" s="253" t="s">
        <v>88</v>
      </c>
      <c r="B17" s="254" t="s">
        <v>1290</v>
      </c>
      <c r="C17" s="254"/>
      <c r="D17" s="255"/>
      <c r="E17" s="257">
        <f>E18+E21+E27+E31</f>
        <v>0</v>
      </c>
      <c r="F17" s="257">
        <f t="shared" ref="F17:G17" si="1">F18+F21+F27+F31</f>
        <v>0</v>
      </c>
      <c r="G17" s="257">
        <f t="shared" si="1"/>
        <v>0</v>
      </c>
      <c r="H17" s="311" t="s">
        <v>439</v>
      </c>
    </row>
    <row r="18" spans="1:21" ht="12.75" customHeight="1">
      <c r="A18" s="253" t="s">
        <v>89</v>
      </c>
      <c r="B18" s="254" t="s">
        <v>1424</v>
      </c>
      <c r="C18" s="254"/>
      <c r="D18" s="255"/>
      <c r="E18" s="257">
        <f>SUMPRODUCT(D19:D20,E19:E20)</f>
        <v>0</v>
      </c>
      <c r="F18" s="257">
        <f>SUMPRODUCT(D19:D20,F19:F20)</f>
        <v>0</v>
      </c>
      <c r="G18" s="257">
        <f>SUM(G19:G20)</f>
        <v>0</v>
      </c>
      <c r="H18" s="311" t="s">
        <v>439</v>
      </c>
    </row>
    <row r="19" spans="1:21" s="18" customFormat="1" ht="25.5">
      <c r="A19" s="68" t="s">
        <v>1453</v>
      </c>
      <c r="B19" s="39" t="s">
        <v>1823</v>
      </c>
      <c r="C19" s="51" t="s">
        <v>5</v>
      </c>
      <c r="D19" s="37">
        <v>5550</v>
      </c>
      <c r="E19" s="38"/>
      <c r="F19" s="38"/>
      <c r="G19" s="43">
        <f>D19*(E19+F19)</f>
        <v>0</v>
      </c>
      <c r="H19" s="148" t="s">
        <v>349</v>
      </c>
    </row>
    <row r="20" spans="1:21" s="111" customFormat="1" ht="15">
      <c r="A20" s="68" t="s">
        <v>1454</v>
      </c>
      <c r="B20" s="53" t="s">
        <v>2551</v>
      </c>
      <c r="C20" s="48" t="s">
        <v>5</v>
      </c>
      <c r="D20" s="37">
        <v>1637</v>
      </c>
      <c r="E20" s="38"/>
      <c r="F20" s="38"/>
      <c r="G20" s="43">
        <f t="shared" ref="G20" si="2">D20*(E20+F20)</f>
        <v>0</v>
      </c>
      <c r="H20" s="375" t="s">
        <v>608</v>
      </c>
      <c r="I20" s="22"/>
      <c r="J20" s="22"/>
      <c r="K20" s="22"/>
      <c r="L20" s="22"/>
      <c r="M20" s="22"/>
      <c r="N20" s="22"/>
      <c r="O20" s="22"/>
      <c r="P20" s="22"/>
      <c r="Q20" s="22"/>
      <c r="R20" s="22"/>
      <c r="S20" s="22"/>
      <c r="T20" s="22"/>
      <c r="U20" s="22"/>
    </row>
    <row r="21" spans="1:21" s="111" customFormat="1" ht="15">
      <c r="A21" s="253" t="s">
        <v>107</v>
      </c>
      <c r="B21" s="254" t="s">
        <v>1425</v>
      </c>
      <c r="C21" s="254"/>
      <c r="D21" s="255"/>
      <c r="E21" s="257">
        <f>SUMPRODUCT(D22:D26,E22:E26)</f>
        <v>0</v>
      </c>
      <c r="F21" s="257">
        <f>SUMPRODUCT(D22:D26,F22:F26)</f>
        <v>0</v>
      </c>
      <c r="G21" s="257">
        <f>SUM(G22:G26)</f>
        <v>0</v>
      </c>
      <c r="H21" s="311" t="s">
        <v>439</v>
      </c>
      <c r="I21" s="22"/>
      <c r="J21" s="22"/>
      <c r="K21" s="22"/>
      <c r="L21" s="22"/>
      <c r="M21" s="22"/>
      <c r="N21" s="22"/>
      <c r="O21" s="22"/>
      <c r="P21" s="22"/>
      <c r="Q21" s="22"/>
      <c r="R21" s="22"/>
      <c r="S21" s="22"/>
      <c r="T21" s="22"/>
      <c r="U21" s="22"/>
    </row>
    <row r="22" spans="1:21" s="111" customFormat="1" ht="15">
      <c r="A22" s="68" t="s">
        <v>1455</v>
      </c>
      <c r="B22" s="70" t="s">
        <v>2451</v>
      </c>
      <c r="C22" s="36" t="s">
        <v>5</v>
      </c>
      <c r="D22" s="37">
        <v>490</v>
      </c>
      <c r="E22" s="38"/>
      <c r="F22" s="38"/>
      <c r="G22" s="43">
        <f>D22*(E22+F22)</f>
        <v>0</v>
      </c>
      <c r="H22" s="148" t="s">
        <v>512</v>
      </c>
      <c r="I22" s="22"/>
      <c r="J22" s="22"/>
      <c r="K22" s="22"/>
      <c r="L22" s="22"/>
      <c r="M22" s="22"/>
      <c r="N22" s="22"/>
      <c r="O22" s="22"/>
      <c r="P22" s="22"/>
      <c r="Q22" s="22"/>
      <c r="R22" s="22"/>
      <c r="S22" s="22"/>
      <c r="T22" s="22"/>
      <c r="U22" s="22"/>
    </row>
    <row r="23" spans="1:21" s="111" customFormat="1" ht="15">
      <c r="A23" s="68" t="s">
        <v>1456</v>
      </c>
      <c r="B23" s="39" t="s">
        <v>513</v>
      </c>
      <c r="C23" s="51" t="s">
        <v>5</v>
      </c>
      <c r="D23" s="37">
        <v>135.38999999999999</v>
      </c>
      <c r="E23" s="38"/>
      <c r="F23" s="38"/>
      <c r="G23" s="43">
        <f t="shared" ref="G23:G24" si="3">D23*(E23+F23)</f>
        <v>0</v>
      </c>
      <c r="H23" s="434" t="s">
        <v>512</v>
      </c>
      <c r="I23" s="22"/>
      <c r="J23" s="22"/>
      <c r="K23" s="22"/>
      <c r="L23" s="22"/>
      <c r="M23" s="22"/>
      <c r="N23" s="22"/>
      <c r="O23" s="22"/>
      <c r="P23" s="22"/>
      <c r="Q23" s="22"/>
      <c r="R23" s="22"/>
      <c r="S23" s="22"/>
      <c r="T23" s="22"/>
      <c r="U23" s="22"/>
    </row>
    <row r="24" spans="1:21" s="111" customFormat="1" ht="15">
      <c r="A24" s="68" t="s">
        <v>1457</v>
      </c>
      <c r="B24" s="39" t="s">
        <v>957</v>
      </c>
      <c r="C24" s="51" t="s">
        <v>5</v>
      </c>
      <c r="D24" s="37">
        <v>174.79999999999998</v>
      </c>
      <c r="E24" s="38"/>
      <c r="F24" s="38"/>
      <c r="G24" s="43">
        <f t="shared" si="3"/>
        <v>0</v>
      </c>
      <c r="H24" s="148" t="s">
        <v>349</v>
      </c>
      <c r="I24" s="22"/>
      <c r="J24" s="22"/>
      <c r="K24" s="22"/>
      <c r="L24" s="22"/>
      <c r="M24" s="22"/>
      <c r="N24" s="22"/>
      <c r="O24" s="22"/>
      <c r="P24" s="22"/>
      <c r="Q24" s="22"/>
      <c r="R24" s="22"/>
      <c r="S24" s="22"/>
      <c r="T24" s="22"/>
      <c r="U24" s="22"/>
    </row>
    <row r="25" spans="1:21" s="111" customFormat="1" ht="25.5">
      <c r="A25" s="68" t="s">
        <v>1881</v>
      </c>
      <c r="B25" s="39" t="s">
        <v>1882</v>
      </c>
      <c r="C25" s="51" t="s">
        <v>5</v>
      </c>
      <c r="D25" s="37">
        <v>200</v>
      </c>
      <c r="E25" s="42"/>
      <c r="F25" s="42"/>
      <c r="G25" s="43">
        <f t="shared" ref="G25:G26" si="4">D25*(E25+F25)</f>
        <v>0</v>
      </c>
      <c r="H25" s="148" t="s">
        <v>349</v>
      </c>
      <c r="I25" s="22"/>
      <c r="J25" s="22"/>
      <c r="K25" s="22"/>
      <c r="L25" s="22"/>
      <c r="M25" s="22"/>
      <c r="N25" s="22"/>
      <c r="O25" s="22"/>
      <c r="P25" s="22"/>
      <c r="Q25" s="22"/>
      <c r="R25" s="22"/>
      <c r="S25" s="22"/>
      <c r="T25" s="22"/>
      <c r="U25" s="22"/>
    </row>
    <row r="26" spans="1:21" s="111" customFormat="1" ht="15">
      <c r="A26" s="68" t="s">
        <v>2160</v>
      </c>
      <c r="B26" s="39" t="s">
        <v>2309</v>
      </c>
      <c r="C26" s="51" t="s">
        <v>5</v>
      </c>
      <c r="D26" s="37">
        <v>1555.78</v>
      </c>
      <c r="E26" s="42"/>
      <c r="F26" s="42"/>
      <c r="G26" s="43">
        <f t="shared" si="4"/>
        <v>0</v>
      </c>
      <c r="H26" s="375" t="s">
        <v>598</v>
      </c>
      <c r="I26" s="22"/>
      <c r="J26" s="22"/>
      <c r="K26" s="22"/>
      <c r="L26" s="22"/>
      <c r="M26" s="22"/>
      <c r="N26" s="22"/>
      <c r="O26" s="22"/>
      <c r="P26" s="22"/>
      <c r="Q26" s="22"/>
      <c r="R26" s="22"/>
      <c r="S26" s="22"/>
      <c r="T26" s="22"/>
      <c r="U26" s="22"/>
    </row>
    <row r="27" spans="1:21" s="111" customFormat="1" ht="15">
      <c r="A27" s="276" t="s">
        <v>108</v>
      </c>
      <c r="B27" s="378" t="s">
        <v>1423</v>
      </c>
      <c r="C27" s="276"/>
      <c r="D27" s="277"/>
      <c r="E27" s="278">
        <f>SUMPRODUCT(D28:D30*E28:E30)</f>
        <v>0</v>
      </c>
      <c r="F27" s="278">
        <f>SUMPRODUCT(D28:D30,F28:F30)</f>
        <v>0</v>
      </c>
      <c r="G27" s="278">
        <f>SUM(G28:G30)</f>
        <v>0</v>
      </c>
      <c r="H27" s="311" t="s">
        <v>439</v>
      </c>
      <c r="I27" s="22"/>
      <c r="J27" s="22"/>
      <c r="K27" s="22"/>
      <c r="L27" s="22"/>
      <c r="M27" s="22"/>
      <c r="N27" s="22"/>
      <c r="O27" s="22"/>
      <c r="P27" s="22"/>
      <c r="Q27" s="22"/>
      <c r="R27" s="22"/>
      <c r="S27" s="22"/>
      <c r="T27" s="22"/>
      <c r="U27" s="22"/>
    </row>
    <row r="28" spans="1:21" s="111" customFormat="1" ht="15">
      <c r="A28" s="67" t="s">
        <v>1458</v>
      </c>
      <c r="B28" s="53" t="s">
        <v>705</v>
      </c>
      <c r="C28" s="40" t="s">
        <v>5</v>
      </c>
      <c r="D28" s="54">
        <v>12</v>
      </c>
      <c r="E28" s="42"/>
      <c r="F28" s="42"/>
      <c r="G28" s="43">
        <f>D28*(E28+F28)</f>
        <v>0</v>
      </c>
      <c r="H28" s="434" t="s">
        <v>430</v>
      </c>
      <c r="I28" s="22"/>
      <c r="J28" s="22"/>
      <c r="K28" s="22"/>
      <c r="L28" s="22"/>
      <c r="M28" s="22"/>
      <c r="N28" s="22"/>
      <c r="O28" s="22"/>
      <c r="P28" s="22"/>
      <c r="Q28" s="22"/>
      <c r="R28" s="22"/>
      <c r="S28" s="22"/>
      <c r="T28" s="22"/>
      <c r="U28" s="22"/>
    </row>
    <row r="29" spans="1:21" s="111" customFormat="1" ht="15">
      <c r="A29" s="67" t="s">
        <v>1459</v>
      </c>
      <c r="B29" s="50" t="s">
        <v>703</v>
      </c>
      <c r="C29" s="40" t="s">
        <v>5</v>
      </c>
      <c r="D29" s="54">
        <v>12</v>
      </c>
      <c r="E29" s="38"/>
      <c r="F29" s="38"/>
      <c r="G29" s="43">
        <f t="shared" ref="G29:G30" si="5">D29*(E29+F29)</f>
        <v>0</v>
      </c>
      <c r="H29" s="371" t="s">
        <v>410</v>
      </c>
      <c r="I29" s="22"/>
      <c r="J29" s="22"/>
      <c r="K29" s="22"/>
      <c r="L29" s="22"/>
      <c r="M29" s="22"/>
      <c r="N29" s="22"/>
      <c r="O29" s="22"/>
      <c r="P29" s="22"/>
      <c r="Q29" s="22"/>
      <c r="R29" s="22"/>
      <c r="S29" s="22"/>
      <c r="T29" s="22"/>
      <c r="U29" s="22"/>
    </row>
    <row r="30" spans="1:21">
      <c r="A30" s="67" t="s">
        <v>1460</v>
      </c>
      <c r="B30" s="53" t="s">
        <v>704</v>
      </c>
      <c r="C30" s="40" t="s">
        <v>5</v>
      </c>
      <c r="D30" s="54">
        <v>42</v>
      </c>
      <c r="E30" s="38"/>
      <c r="F30" s="38"/>
      <c r="G30" s="43">
        <f t="shared" si="5"/>
        <v>0</v>
      </c>
      <c r="H30" s="371" t="s">
        <v>512</v>
      </c>
    </row>
    <row r="31" spans="1:21">
      <c r="A31" s="276" t="s">
        <v>856</v>
      </c>
      <c r="B31" s="378" t="s">
        <v>1634</v>
      </c>
      <c r="C31" s="276"/>
      <c r="D31" s="276"/>
      <c r="E31" s="278">
        <f>SUMPRODUCT(D32:D34*E32:E34)</f>
        <v>0</v>
      </c>
      <c r="F31" s="278">
        <f>SUMPRODUCT(D32:D34,F32:F34)</f>
        <v>0</v>
      </c>
      <c r="G31" s="278">
        <f>SUM(G32:G34)</f>
        <v>0</v>
      </c>
      <c r="H31" s="311" t="s">
        <v>439</v>
      </c>
    </row>
    <row r="32" spans="1:21">
      <c r="A32" s="58" t="s">
        <v>1461</v>
      </c>
      <c r="B32" s="35" t="s">
        <v>611</v>
      </c>
      <c r="C32" s="48" t="s">
        <v>5</v>
      </c>
      <c r="D32" s="37">
        <v>14.72</v>
      </c>
      <c r="E32" s="38"/>
      <c r="F32" s="38"/>
      <c r="G32" s="43">
        <f t="shared" ref="G32:G34" si="6">D32*(E32+F32)</f>
        <v>0</v>
      </c>
      <c r="H32" s="148" t="s">
        <v>610</v>
      </c>
    </row>
    <row r="33" spans="1:8">
      <c r="A33" s="58" t="s">
        <v>1462</v>
      </c>
      <c r="B33" s="47" t="s">
        <v>2308</v>
      </c>
      <c r="C33" s="48" t="s">
        <v>5</v>
      </c>
      <c r="D33" s="41">
        <v>426</v>
      </c>
      <c r="E33" s="42"/>
      <c r="F33" s="42"/>
      <c r="G33" s="43">
        <f t="shared" si="6"/>
        <v>0</v>
      </c>
      <c r="H33" s="375" t="s">
        <v>598</v>
      </c>
    </row>
    <row r="34" spans="1:8">
      <c r="A34" s="58" t="s">
        <v>1463</v>
      </c>
      <c r="B34" s="47" t="s">
        <v>1834</v>
      </c>
      <c r="C34" s="48" t="s">
        <v>110</v>
      </c>
      <c r="D34" s="41">
        <v>12</v>
      </c>
      <c r="E34" s="42"/>
      <c r="F34" s="42"/>
      <c r="G34" s="83">
        <f t="shared" si="6"/>
        <v>0</v>
      </c>
      <c r="H34" s="434" t="s">
        <v>349</v>
      </c>
    </row>
    <row r="35" spans="1:8">
      <c r="A35" s="67"/>
      <c r="B35" s="53"/>
      <c r="C35" s="40"/>
      <c r="D35" s="54"/>
      <c r="E35" s="38"/>
      <c r="F35" s="38"/>
      <c r="G35" s="43"/>
      <c r="H35" s="371"/>
    </row>
    <row r="36" spans="1:8" ht="12.75" customHeight="1">
      <c r="A36" s="195" t="s">
        <v>90</v>
      </c>
      <c r="B36" s="196" t="s">
        <v>700</v>
      </c>
      <c r="C36" s="197"/>
      <c r="D36" s="198"/>
      <c r="E36" s="199">
        <f>SUMPRODUCT(D37:D39,E37:E39)</f>
        <v>0</v>
      </c>
      <c r="F36" s="199">
        <f>SUMPRODUCT(F37:F39,D37:D39)</f>
        <v>0</v>
      </c>
      <c r="G36" s="200">
        <f>SUM(G37:G39)</f>
        <v>0</v>
      </c>
      <c r="H36" s="292" t="s">
        <v>439</v>
      </c>
    </row>
    <row r="37" spans="1:8" ht="63.75">
      <c r="A37" s="52" t="s">
        <v>91</v>
      </c>
      <c r="B37" s="39" t="s">
        <v>701</v>
      </c>
      <c r="C37" s="45" t="s">
        <v>57</v>
      </c>
      <c r="D37" s="41">
        <v>1</v>
      </c>
      <c r="E37" s="42"/>
      <c r="F37" s="42"/>
      <c r="G37" s="83">
        <f t="shared" ref="G37:G39" si="7">D37*(E37+F37)</f>
        <v>0</v>
      </c>
      <c r="H37" s="434" t="s">
        <v>349</v>
      </c>
    </row>
    <row r="38" spans="1:8" ht="63.75">
      <c r="A38" s="52" t="s">
        <v>266</v>
      </c>
      <c r="B38" s="39" t="s">
        <v>1646</v>
      </c>
      <c r="C38" s="45" t="s">
        <v>57</v>
      </c>
      <c r="D38" s="41">
        <v>1</v>
      </c>
      <c r="E38" s="42"/>
      <c r="F38" s="42"/>
      <c r="G38" s="83">
        <f t="shared" si="7"/>
        <v>0</v>
      </c>
      <c r="H38" s="434" t="s">
        <v>349</v>
      </c>
    </row>
    <row r="39" spans="1:8" ht="63.75">
      <c r="A39" s="52" t="s">
        <v>267</v>
      </c>
      <c r="B39" s="39" t="s">
        <v>1647</v>
      </c>
      <c r="C39" s="45" t="s">
        <v>57</v>
      </c>
      <c r="D39" s="37">
        <v>2</v>
      </c>
      <c r="E39" s="42"/>
      <c r="F39" s="42"/>
      <c r="G39" s="83">
        <f t="shared" si="7"/>
        <v>0</v>
      </c>
      <c r="H39" s="434" t="s">
        <v>349</v>
      </c>
    </row>
    <row r="40" spans="1:8">
      <c r="A40" s="397"/>
      <c r="B40" s="397"/>
      <c r="C40" s="397"/>
      <c r="D40" s="398"/>
      <c r="E40" s="28"/>
      <c r="F40" s="28"/>
      <c r="G40" s="396"/>
      <c r="H40" s="445"/>
    </row>
    <row r="41" spans="1:8">
      <c r="A41" s="206" t="s">
        <v>27</v>
      </c>
      <c r="B41" s="379" t="s">
        <v>467</v>
      </c>
      <c r="C41" s="306"/>
      <c r="D41" s="306"/>
      <c r="E41" s="211">
        <f>SUMPRODUCT(D42:D49,E42:E49)</f>
        <v>0</v>
      </c>
      <c r="F41" s="211">
        <f>SUMPRODUCT(D42:D49,F42:F49)</f>
        <v>0</v>
      </c>
      <c r="G41" s="211">
        <f>SUM(G42:G49)</f>
        <v>0</v>
      </c>
      <c r="H41" s="306" t="s">
        <v>439</v>
      </c>
    </row>
    <row r="42" spans="1:8">
      <c r="A42" s="52" t="s">
        <v>92</v>
      </c>
      <c r="B42" s="44" t="s">
        <v>311</v>
      </c>
      <c r="C42" s="40" t="s">
        <v>32</v>
      </c>
      <c r="D42" s="41">
        <v>3</v>
      </c>
      <c r="E42" s="42"/>
      <c r="F42" s="42"/>
      <c r="G42" s="43">
        <f>D42*(E42+F42)</f>
        <v>0</v>
      </c>
      <c r="H42" s="148" t="s">
        <v>349</v>
      </c>
    </row>
    <row r="43" spans="1:8">
      <c r="A43" s="52" t="s">
        <v>93</v>
      </c>
      <c r="B43" s="44" t="s">
        <v>312</v>
      </c>
      <c r="C43" s="40" t="s">
        <v>32</v>
      </c>
      <c r="D43" s="41">
        <v>4</v>
      </c>
      <c r="E43" s="42"/>
      <c r="F43" s="42"/>
      <c r="G43" s="43">
        <f t="shared" ref="G43:G48" si="8">D43*(E43+F43)</f>
        <v>0</v>
      </c>
      <c r="H43" s="148" t="s">
        <v>349</v>
      </c>
    </row>
    <row r="44" spans="1:8" ht="25.5">
      <c r="A44" s="52" t="s">
        <v>217</v>
      </c>
      <c r="B44" s="44" t="s">
        <v>721</v>
      </c>
      <c r="C44" s="40" t="s">
        <v>32</v>
      </c>
      <c r="D44" s="41">
        <v>6</v>
      </c>
      <c r="E44" s="42"/>
      <c r="F44" s="42"/>
      <c r="G44" s="43">
        <f t="shared" si="8"/>
        <v>0</v>
      </c>
      <c r="H44" s="148" t="s">
        <v>349</v>
      </c>
    </row>
    <row r="45" spans="1:8" ht="38.25">
      <c r="A45" s="52" t="s">
        <v>218</v>
      </c>
      <c r="B45" s="44" t="s">
        <v>1886</v>
      </c>
      <c r="C45" s="40" t="s">
        <v>1885</v>
      </c>
      <c r="D45" s="41">
        <v>10000</v>
      </c>
      <c r="E45" s="42"/>
      <c r="F45" s="42"/>
      <c r="G45" s="43">
        <f t="shared" si="8"/>
        <v>0</v>
      </c>
      <c r="H45" s="148" t="s">
        <v>349</v>
      </c>
    </row>
    <row r="46" spans="1:8" ht="25.5">
      <c r="A46" s="52" t="s">
        <v>1108</v>
      </c>
      <c r="B46" s="44" t="s">
        <v>1887</v>
      </c>
      <c r="C46" s="40" t="s">
        <v>1885</v>
      </c>
      <c r="D46" s="41">
        <v>12</v>
      </c>
      <c r="E46" s="42"/>
      <c r="F46" s="42"/>
      <c r="G46" s="43">
        <f t="shared" si="8"/>
        <v>0</v>
      </c>
      <c r="H46" s="148" t="s">
        <v>349</v>
      </c>
    </row>
    <row r="47" spans="1:8" ht="59.25" customHeight="1">
      <c r="A47" s="52" t="s">
        <v>1426</v>
      </c>
      <c r="B47" s="44" t="s">
        <v>1898</v>
      </c>
      <c r="C47" s="40" t="s">
        <v>57</v>
      </c>
      <c r="D47" s="41">
        <v>2</v>
      </c>
      <c r="E47" s="42"/>
      <c r="F47" s="42"/>
      <c r="G47" s="43">
        <f t="shared" si="8"/>
        <v>0</v>
      </c>
      <c r="H47" s="434" t="s">
        <v>349</v>
      </c>
    </row>
    <row r="48" spans="1:8" ht="59.25" customHeight="1">
      <c r="A48" s="52" t="s">
        <v>1428</v>
      </c>
      <c r="B48" s="44" t="s">
        <v>1898</v>
      </c>
      <c r="C48" s="40" t="s">
        <v>57</v>
      </c>
      <c r="D48" s="41">
        <v>2</v>
      </c>
      <c r="E48" s="42"/>
      <c r="F48" s="42"/>
      <c r="G48" s="43">
        <f t="shared" si="8"/>
        <v>0</v>
      </c>
      <c r="H48" s="434" t="s">
        <v>349</v>
      </c>
    </row>
    <row r="49" spans="1:18" ht="51">
      <c r="A49" s="52" t="s">
        <v>1841</v>
      </c>
      <c r="B49" s="44" t="s">
        <v>2566</v>
      </c>
      <c r="C49" s="40" t="s">
        <v>37</v>
      </c>
      <c r="D49" s="41">
        <v>1</v>
      </c>
      <c r="E49" s="42"/>
      <c r="F49" s="42"/>
      <c r="G49" s="43">
        <f t="shared" ref="G49" si="9">D49*(E49+F49)</f>
        <v>0</v>
      </c>
      <c r="H49" s="434" t="s">
        <v>349</v>
      </c>
    </row>
    <row r="50" spans="1:18">
      <c r="A50" s="397"/>
      <c r="B50" s="397"/>
      <c r="C50" s="397"/>
      <c r="D50" s="398"/>
      <c r="E50" s="28"/>
      <c r="F50" s="28"/>
      <c r="G50" s="396"/>
      <c r="H50" s="445"/>
    </row>
    <row r="51" spans="1:18" s="8" customFormat="1">
      <c r="A51" s="201" t="s">
        <v>94</v>
      </c>
      <c r="B51" s="202" t="s">
        <v>2490</v>
      </c>
      <c r="C51" s="266"/>
      <c r="D51" s="203"/>
      <c r="E51" s="204">
        <f>SUM(E52,E56,E66,E74,E89,E93)</f>
        <v>0</v>
      </c>
      <c r="F51" s="204">
        <f>SUM(F52,F56,F66,F74,F89,F93)</f>
        <v>0</v>
      </c>
      <c r="G51" s="204">
        <f>SUM(G52,G56,G66,G74,G89,G93)</f>
        <v>0</v>
      </c>
      <c r="H51" s="307" t="s">
        <v>439</v>
      </c>
      <c r="I51" s="9"/>
      <c r="J51" s="10"/>
      <c r="K51" s="10"/>
      <c r="L51" s="7"/>
      <c r="M51" s="7"/>
      <c r="N51" s="5"/>
      <c r="O51" s="5"/>
      <c r="P51" s="11"/>
      <c r="Q51" s="12"/>
      <c r="R51" s="12"/>
    </row>
    <row r="52" spans="1:18" s="8" customFormat="1">
      <c r="A52" s="201" t="s">
        <v>95</v>
      </c>
      <c r="B52" s="202" t="s">
        <v>1373</v>
      </c>
      <c r="C52" s="266"/>
      <c r="D52" s="203"/>
      <c r="E52" s="204">
        <f>SUMPRODUCT(D53:D55,E53:E55)</f>
        <v>0</v>
      </c>
      <c r="F52" s="204">
        <f>SUMPRODUCT(F53:F55,D53:D55)</f>
        <v>0</v>
      </c>
      <c r="G52" s="205">
        <f>SUM(G53:G55)</f>
        <v>0</v>
      </c>
      <c r="H52" s="307" t="s">
        <v>439</v>
      </c>
      <c r="I52" s="9"/>
      <c r="J52" s="10"/>
      <c r="K52" s="10"/>
      <c r="L52" s="7"/>
      <c r="M52" s="7"/>
      <c r="N52" s="5"/>
      <c r="O52" s="5"/>
      <c r="P52" s="11"/>
      <c r="Q52" s="12"/>
      <c r="R52" s="12"/>
    </row>
    <row r="53" spans="1:18" s="8" customFormat="1">
      <c r="A53" s="52" t="s">
        <v>96</v>
      </c>
      <c r="B53" s="47" t="s">
        <v>2203</v>
      </c>
      <c r="C53" s="48" t="s">
        <v>5</v>
      </c>
      <c r="D53" s="37">
        <v>82</v>
      </c>
      <c r="E53" s="38"/>
      <c r="F53" s="38"/>
      <c r="G53" s="43">
        <f>D53*(E53+F53)</f>
        <v>0</v>
      </c>
      <c r="H53" s="371" t="s">
        <v>1644</v>
      </c>
      <c r="I53" s="9"/>
      <c r="J53" s="10"/>
      <c r="K53" s="10"/>
      <c r="L53" s="7"/>
      <c r="M53" s="7"/>
      <c r="N53" s="5"/>
      <c r="O53" s="5"/>
      <c r="P53" s="11"/>
      <c r="Q53" s="12"/>
      <c r="R53" s="12"/>
    </row>
    <row r="54" spans="1:18" s="8" customFormat="1">
      <c r="A54" s="52" t="s">
        <v>111</v>
      </c>
      <c r="B54" s="47" t="s">
        <v>2339</v>
      </c>
      <c r="C54" s="48" t="s">
        <v>5</v>
      </c>
      <c r="D54" s="37">
        <v>4</v>
      </c>
      <c r="E54" s="38"/>
      <c r="F54" s="38"/>
      <c r="G54" s="43">
        <f>D54*(E54+F54)</f>
        <v>0</v>
      </c>
      <c r="H54" s="371" t="s">
        <v>1644</v>
      </c>
      <c r="I54" s="9"/>
      <c r="J54" s="10"/>
      <c r="K54" s="10"/>
      <c r="L54" s="7"/>
      <c r="M54" s="7"/>
      <c r="N54" s="5"/>
      <c r="O54" s="5"/>
      <c r="P54" s="11"/>
      <c r="Q54" s="12"/>
      <c r="R54" s="12"/>
    </row>
    <row r="55" spans="1:18" s="101" customFormat="1">
      <c r="A55" s="52" t="s">
        <v>2338</v>
      </c>
      <c r="B55" s="47" t="s">
        <v>848</v>
      </c>
      <c r="C55" s="48" t="s">
        <v>110</v>
      </c>
      <c r="D55" s="37">
        <v>148</v>
      </c>
      <c r="E55" s="38"/>
      <c r="F55" s="38"/>
      <c r="G55" s="43">
        <f>D55*(E55+F55)</f>
        <v>0</v>
      </c>
      <c r="H55" s="371" t="s">
        <v>530</v>
      </c>
    </row>
    <row r="56" spans="1:18" s="101" customFormat="1">
      <c r="A56" s="348" t="s">
        <v>97</v>
      </c>
      <c r="B56" s="202" t="s">
        <v>787</v>
      </c>
      <c r="C56" s="265"/>
      <c r="D56" s="265"/>
      <c r="E56" s="204">
        <f>SUMPRODUCT(D57:D65,E57:E65)</f>
        <v>0</v>
      </c>
      <c r="F56" s="204">
        <f>SUMPRODUCT(F57:F65,D57:D65)</f>
        <v>0</v>
      </c>
      <c r="G56" s="205">
        <f>SUM(G57:G65)</f>
        <v>0</v>
      </c>
      <c r="H56" s="348" t="s">
        <v>439</v>
      </c>
    </row>
    <row r="57" spans="1:18" s="101" customFormat="1">
      <c r="A57" s="68" t="s">
        <v>338</v>
      </c>
      <c r="B57" s="77" t="s">
        <v>1431</v>
      </c>
      <c r="C57" s="40" t="s">
        <v>6</v>
      </c>
      <c r="D57" s="41">
        <v>6</v>
      </c>
      <c r="E57" s="42"/>
      <c r="F57" s="42"/>
      <c r="G57" s="43">
        <f t="shared" ref="G57:G65" si="10">D57*(E57+F57)</f>
        <v>0</v>
      </c>
      <c r="H57" s="148" t="s">
        <v>1433</v>
      </c>
    </row>
    <row r="58" spans="1:18" s="101" customFormat="1">
      <c r="A58" s="68" t="s">
        <v>339</v>
      </c>
      <c r="B58" s="77" t="s">
        <v>777</v>
      </c>
      <c r="C58" s="40" t="s">
        <v>6</v>
      </c>
      <c r="D58" s="41">
        <v>8</v>
      </c>
      <c r="E58" s="42"/>
      <c r="F58" s="42"/>
      <c r="G58" s="43">
        <f t="shared" si="10"/>
        <v>0</v>
      </c>
      <c r="H58" s="148" t="s">
        <v>1410</v>
      </c>
    </row>
    <row r="59" spans="1:18" s="101" customFormat="1">
      <c r="A59" s="68" t="s">
        <v>340</v>
      </c>
      <c r="B59" s="77" t="s">
        <v>780</v>
      </c>
      <c r="C59" s="40" t="s">
        <v>5</v>
      </c>
      <c r="D59" s="41">
        <v>4</v>
      </c>
      <c r="E59" s="42"/>
      <c r="F59" s="42"/>
      <c r="G59" s="43">
        <f t="shared" si="10"/>
        <v>0</v>
      </c>
      <c r="H59" s="148" t="s">
        <v>518</v>
      </c>
    </row>
    <row r="60" spans="1:18" s="101" customFormat="1">
      <c r="A60" s="68" t="s">
        <v>857</v>
      </c>
      <c r="B60" s="77" t="s">
        <v>1436</v>
      </c>
      <c r="C60" s="40" t="s">
        <v>5</v>
      </c>
      <c r="D60" s="41">
        <v>5.4</v>
      </c>
      <c r="E60" s="42"/>
      <c r="F60" s="42"/>
      <c r="G60" s="43">
        <f t="shared" si="10"/>
        <v>0</v>
      </c>
      <c r="H60" s="148" t="s">
        <v>1430</v>
      </c>
    </row>
    <row r="61" spans="1:18" s="101" customFormat="1">
      <c r="A61" s="68" t="s">
        <v>858</v>
      </c>
      <c r="B61" s="77" t="s">
        <v>778</v>
      </c>
      <c r="C61" s="40" t="s">
        <v>6</v>
      </c>
      <c r="D61" s="41">
        <v>4</v>
      </c>
      <c r="E61" s="42"/>
      <c r="F61" s="42"/>
      <c r="G61" s="43">
        <f t="shared" si="10"/>
        <v>0</v>
      </c>
      <c r="H61" s="148" t="s">
        <v>1408</v>
      </c>
    </row>
    <row r="62" spans="1:18" s="101" customFormat="1">
      <c r="A62" s="68" t="s">
        <v>859</v>
      </c>
      <c r="B62" s="77" t="s">
        <v>776</v>
      </c>
      <c r="C62" s="40" t="s">
        <v>9</v>
      </c>
      <c r="D62" s="41">
        <v>20</v>
      </c>
      <c r="E62" s="42"/>
      <c r="F62" s="42"/>
      <c r="G62" s="43">
        <f t="shared" si="10"/>
        <v>0</v>
      </c>
      <c r="H62" s="434" t="s">
        <v>2056</v>
      </c>
    </row>
    <row r="63" spans="1:18" s="101" customFormat="1">
      <c r="A63" s="68" t="s">
        <v>860</v>
      </c>
      <c r="B63" s="77" t="s">
        <v>779</v>
      </c>
      <c r="C63" s="40" t="s">
        <v>6</v>
      </c>
      <c r="D63" s="41">
        <v>12</v>
      </c>
      <c r="E63" s="42"/>
      <c r="F63" s="42"/>
      <c r="G63" s="43">
        <f t="shared" si="10"/>
        <v>0</v>
      </c>
      <c r="H63" s="434" t="s">
        <v>1883</v>
      </c>
    </row>
    <row r="64" spans="1:18" s="101" customFormat="1">
      <c r="A64" s="68" t="s">
        <v>861</v>
      </c>
      <c r="B64" s="77" t="s">
        <v>847</v>
      </c>
      <c r="C64" s="40" t="s">
        <v>5</v>
      </c>
      <c r="D64" s="41">
        <v>8</v>
      </c>
      <c r="E64" s="42"/>
      <c r="F64" s="42"/>
      <c r="G64" s="43">
        <f t="shared" si="10"/>
        <v>0</v>
      </c>
      <c r="H64" s="434" t="s">
        <v>1884</v>
      </c>
    </row>
    <row r="65" spans="1:8" s="101" customFormat="1">
      <c r="A65" s="68" t="s">
        <v>862</v>
      </c>
      <c r="B65" s="77" t="s">
        <v>1437</v>
      </c>
      <c r="C65" s="40" t="s">
        <v>5</v>
      </c>
      <c r="D65" s="41">
        <v>2.5</v>
      </c>
      <c r="E65" s="42"/>
      <c r="F65" s="42"/>
      <c r="G65" s="43">
        <f t="shared" si="10"/>
        <v>0</v>
      </c>
      <c r="H65" s="434" t="s">
        <v>349</v>
      </c>
    </row>
    <row r="66" spans="1:8" s="101" customFormat="1">
      <c r="A66" s="343" t="s">
        <v>219</v>
      </c>
      <c r="B66" s="380" t="s">
        <v>1372</v>
      </c>
      <c r="C66" s="344"/>
      <c r="D66" s="344"/>
      <c r="E66" s="204">
        <f>SUMPRODUCT(D67:D73,E67:E73)</f>
        <v>0</v>
      </c>
      <c r="F66" s="204">
        <f>SUMPRODUCT(F67:F73,D67:D73)</f>
        <v>0</v>
      </c>
      <c r="G66" s="345">
        <f>SUM(G67:G73)</f>
        <v>0</v>
      </c>
      <c r="H66" s="307" t="s">
        <v>439</v>
      </c>
    </row>
    <row r="67" spans="1:8" s="101" customFormat="1">
      <c r="A67" s="68" t="s">
        <v>341</v>
      </c>
      <c r="B67" s="77" t="s">
        <v>1432</v>
      </c>
      <c r="C67" s="40" t="s">
        <v>6</v>
      </c>
      <c r="D67" s="41">
        <v>6</v>
      </c>
      <c r="E67" s="42"/>
      <c r="F67" s="42"/>
      <c r="G67" s="43">
        <f t="shared" ref="G67:G72" si="11">D67*(E67+F67)</f>
        <v>0</v>
      </c>
      <c r="H67" s="148" t="s">
        <v>1433</v>
      </c>
    </row>
    <row r="68" spans="1:8" s="101" customFormat="1">
      <c r="A68" s="68" t="s">
        <v>342</v>
      </c>
      <c r="B68" s="77" t="s">
        <v>846</v>
      </c>
      <c r="C68" s="40" t="s">
        <v>6</v>
      </c>
      <c r="D68" s="41">
        <v>8.2799999999999994</v>
      </c>
      <c r="E68" s="42"/>
      <c r="F68" s="42"/>
      <c r="G68" s="43">
        <f t="shared" si="11"/>
        <v>0</v>
      </c>
      <c r="H68" s="148" t="s">
        <v>1410</v>
      </c>
    </row>
    <row r="69" spans="1:8" s="101" customFormat="1">
      <c r="A69" s="68" t="s">
        <v>343</v>
      </c>
      <c r="B69" s="77" t="s">
        <v>780</v>
      </c>
      <c r="C69" s="40" t="s">
        <v>5</v>
      </c>
      <c r="D69" s="41">
        <v>9</v>
      </c>
      <c r="E69" s="42"/>
      <c r="F69" s="42"/>
      <c r="G69" s="43">
        <f t="shared" si="11"/>
        <v>0</v>
      </c>
      <c r="H69" s="148" t="s">
        <v>518</v>
      </c>
    </row>
    <row r="70" spans="1:8" s="101" customFormat="1">
      <c r="A70" s="68" t="s">
        <v>344</v>
      </c>
      <c r="B70" s="77" t="s">
        <v>1436</v>
      </c>
      <c r="C70" s="40" t="s">
        <v>5</v>
      </c>
      <c r="D70" s="41">
        <v>32</v>
      </c>
      <c r="E70" s="42"/>
      <c r="F70" s="42"/>
      <c r="G70" s="43">
        <f>D70*(E70+F70)</f>
        <v>0</v>
      </c>
      <c r="H70" s="148" t="s">
        <v>1430</v>
      </c>
    </row>
    <row r="71" spans="1:8" s="101" customFormat="1">
      <c r="A71" s="68" t="s">
        <v>537</v>
      </c>
      <c r="B71" s="77" t="s">
        <v>778</v>
      </c>
      <c r="C71" s="40" t="s">
        <v>6</v>
      </c>
      <c r="D71" s="41">
        <v>5.3</v>
      </c>
      <c r="E71" s="42"/>
      <c r="F71" s="42"/>
      <c r="G71" s="43">
        <f t="shared" si="11"/>
        <v>0</v>
      </c>
      <c r="H71" s="148" t="s">
        <v>1408</v>
      </c>
    </row>
    <row r="72" spans="1:8" s="101" customFormat="1">
      <c r="A72" s="68" t="s">
        <v>874</v>
      </c>
      <c r="B72" s="77" t="s">
        <v>776</v>
      </c>
      <c r="C72" s="40" t="s">
        <v>9</v>
      </c>
      <c r="D72" s="41">
        <v>15</v>
      </c>
      <c r="E72" s="42"/>
      <c r="F72" s="42"/>
      <c r="G72" s="83">
        <f t="shared" si="11"/>
        <v>0</v>
      </c>
      <c r="H72" s="434" t="s">
        <v>2056</v>
      </c>
    </row>
    <row r="73" spans="1:8" s="101" customFormat="1">
      <c r="A73" s="68" t="s">
        <v>875</v>
      </c>
      <c r="B73" s="77" t="s">
        <v>847</v>
      </c>
      <c r="C73" s="40" t="s">
        <v>5</v>
      </c>
      <c r="D73" s="41">
        <v>47.05</v>
      </c>
      <c r="E73" s="42"/>
      <c r="F73" s="42"/>
      <c r="G73" s="83">
        <f>D73*(E73+F73)</f>
        <v>0</v>
      </c>
      <c r="H73" s="434" t="s">
        <v>1884</v>
      </c>
    </row>
    <row r="74" spans="1:8" s="101" customFormat="1">
      <c r="A74" s="343" t="s">
        <v>2283</v>
      </c>
      <c r="B74" s="380" t="s">
        <v>2494</v>
      </c>
      <c r="C74" s="344"/>
      <c r="D74" s="344"/>
      <c r="E74" s="204">
        <f>SUMPRODUCT(D75:D88,E75:E88)</f>
        <v>0</v>
      </c>
      <c r="F74" s="204">
        <f>SUMPRODUCT(F75:F88,D75:D88)</f>
        <v>0</v>
      </c>
      <c r="G74" s="345">
        <f>SUM(G75:G88)</f>
        <v>0</v>
      </c>
      <c r="H74" s="307" t="s">
        <v>439</v>
      </c>
    </row>
    <row r="75" spans="1:8" s="101" customFormat="1">
      <c r="A75" s="67" t="s">
        <v>2491</v>
      </c>
      <c r="B75" s="44" t="s">
        <v>2130</v>
      </c>
      <c r="C75" s="40" t="s">
        <v>6</v>
      </c>
      <c r="D75" s="41">
        <v>5</v>
      </c>
      <c r="E75" s="42"/>
      <c r="F75" s="42"/>
      <c r="G75" s="43">
        <f t="shared" ref="G75:G98" si="12">D75*(E75+F75)</f>
        <v>0</v>
      </c>
      <c r="H75" s="433" t="s">
        <v>1410</v>
      </c>
    </row>
    <row r="76" spans="1:8" s="101" customFormat="1">
      <c r="A76" s="67" t="s">
        <v>2492</v>
      </c>
      <c r="B76" s="44" t="s">
        <v>2136</v>
      </c>
      <c r="C76" s="40" t="s">
        <v>6</v>
      </c>
      <c r="D76" s="41">
        <v>15.400000000000002</v>
      </c>
      <c r="E76" s="42"/>
      <c r="F76" s="42"/>
      <c r="G76" s="43">
        <f>D76*(E76+F76)</f>
        <v>0</v>
      </c>
      <c r="H76" s="433" t="s">
        <v>2137</v>
      </c>
    </row>
    <row r="77" spans="1:8" s="101" customFormat="1">
      <c r="A77" s="67" t="s">
        <v>2493</v>
      </c>
      <c r="B77" s="44" t="s">
        <v>2140</v>
      </c>
      <c r="C77" s="40" t="s">
        <v>2133</v>
      </c>
      <c r="D77" s="41">
        <v>15.400000000000002</v>
      </c>
      <c r="E77" s="42"/>
      <c r="F77" s="42"/>
      <c r="G77" s="43">
        <f t="shared" si="12"/>
        <v>0</v>
      </c>
      <c r="H77" s="433" t="s">
        <v>2141</v>
      </c>
    </row>
    <row r="78" spans="1:8" s="101" customFormat="1">
      <c r="A78" s="67" t="s">
        <v>2495</v>
      </c>
      <c r="B78" s="44" t="s">
        <v>2129</v>
      </c>
      <c r="C78" s="40" t="s">
        <v>6</v>
      </c>
      <c r="D78" s="41">
        <v>15.400000000000002</v>
      </c>
      <c r="E78" s="42"/>
      <c r="F78" s="42"/>
      <c r="G78" s="43">
        <f t="shared" si="12"/>
        <v>0</v>
      </c>
      <c r="H78" s="148" t="s">
        <v>2128</v>
      </c>
    </row>
    <row r="79" spans="1:8" s="101" customFormat="1">
      <c r="A79" s="67" t="s">
        <v>2496</v>
      </c>
      <c r="B79" s="44" t="s">
        <v>2139</v>
      </c>
      <c r="C79" s="40" t="s">
        <v>5</v>
      </c>
      <c r="D79" s="41">
        <v>55.000000000000007</v>
      </c>
      <c r="E79" s="42"/>
      <c r="F79" s="42"/>
      <c r="G79" s="43">
        <f t="shared" si="12"/>
        <v>0</v>
      </c>
      <c r="H79" s="433" t="s">
        <v>349</v>
      </c>
    </row>
    <row r="80" spans="1:8" s="101" customFormat="1">
      <c r="A80" s="67" t="s">
        <v>2497</v>
      </c>
      <c r="B80" s="44" t="s">
        <v>1407</v>
      </c>
      <c r="C80" s="40" t="s">
        <v>6</v>
      </c>
      <c r="D80" s="41">
        <v>5</v>
      </c>
      <c r="E80" s="42"/>
      <c r="F80" s="42"/>
      <c r="G80" s="43">
        <f t="shared" si="12"/>
        <v>0</v>
      </c>
      <c r="H80" s="433" t="s">
        <v>1408</v>
      </c>
    </row>
    <row r="81" spans="1:8" s="101" customFormat="1">
      <c r="A81" s="67" t="s">
        <v>2498</v>
      </c>
      <c r="B81" s="44" t="s">
        <v>2135</v>
      </c>
      <c r="C81" s="40" t="s">
        <v>110</v>
      </c>
      <c r="D81" s="41">
        <v>12</v>
      </c>
      <c r="E81" s="42"/>
      <c r="F81" s="42"/>
      <c r="G81" s="43">
        <f t="shared" si="12"/>
        <v>0</v>
      </c>
      <c r="H81" s="433" t="s">
        <v>349</v>
      </c>
    </row>
    <row r="82" spans="1:8" s="101" customFormat="1">
      <c r="A82" s="67" t="s">
        <v>2499</v>
      </c>
      <c r="B82" s="44" t="s">
        <v>2132</v>
      </c>
      <c r="C82" s="40" t="s">
        <v>5</v>
      </c>
      <c r="D82" s="41">
        <v>10</v>
      </c>
      <c r="E82" s="42"/>
      <c r="F82" s="42"/>
      <c r="G82" s="43">
        <f t="shared" si="12"/>
        <v>0</v>
      </c>
      <c r="H82" s="433" t="s">
        <v>803</v>
      </c>
    </row>
    <row r="83" spans="1:8" s="101" customFormat="1">
      <c r="A83" s="67" t="s">
        <v>2500</v>
      </c>
      <c r="B83" s="44" t="s">
        <v>2134</v>
      </c>
      <c r="C83" s="40" t="s">
        <v>57</v>
      </c>
      <c r="D83" s="41">
        <v>1</v>
      </c>
      <c r="E83" s="42"/>
      <c r="F83" s="42"/>
      <c r="G83" s="43">
        <f t="shared" si="12"/>
        <v>0</v>
      </c>
      <c r="H83" s="433" t="s">
        <v>349</v>
      </c>
    </row>
    <row r="84" spans="1:8" s="101" customFormat="1">
      <c r="A84" s="67" t="s">
        <v>2501</v>
      </c>
      <c r="B84" s="44" t="s">
        <v>2163</v>
      </c>
      <c r="C84" s="40" t="s">
        <v>62</v>
      </c>
      <c r="D84" s="41">
        <v>1</v>
      </c>
      <c r="E84" s="42"/>
      <c r="F84" s="42"/>
      <c r="G84" s="43">
        <f t="shared" si="12"/>
        <v>0</v>
      </c>
      <c r="H84" s="433" t="s">
        <v>349</v>
      </c>
    </row>
    <row r="85" spans="1:8" s="101" customFormat="1">
      <c r="A85" s="67" t="s">
        <v>2502</v>
      </c>
      <c r="B85" s="44" t="s">
        <v>2138</v>
      </c>
      <c r="C85" s="40" t="s">
        <v>110</v>
      </c>
      <c r="D85" s="41">
        <v>5</v>
      </c>
      <c r="E85" s="42"/>
      <c r="F85" s="42"/>
      <c r="G85" s="43">
        <f t="shared" si="12"/>
        <v>0</v>
      </c>
      <c r="H85" s="433" t="s">
        <v>2131</v>
      </c>
    </row>
    <row r="86" spans="1:8" s="101" customFormat="1">
      <c r="A86" s="67" t="s">
        <v>2503</v>
      </c>
      <c r="B86" s="44" t="s">
        <v>2161</v>
      </c>
      <c r="C86" s="40" t="s">
        <v>6</v>
      </c>
      <c r="D86" s="41">
        <v>0.3</v>
      </c>
      <c r="E86" s="42"/>
      <c r="F86" s="42"/>
      <c r="G86" s="43">
        <f t="shared" si="12"/>
        <v>0</v>
      </c>
      <c r="H86" s="433" t="s">
        <v>349</v>
      </c>
    </row>
    <row r="87" spans="1:8" s="101" customFormat="1" ht="25.5">
      <c r="A87" s="67" t="s">
        <v>2504</v>
      </c>
      <c r="B87" s="44" t="s">
        <v>2162</v>
      </c>
      <c r="C87" s="40" t="s">
        <v>57</v>
      </c>
      <c r="D87" s="41">
        <v>1</v>
      </c>
      <c r="E87" s="42"/>
      <c r="F87" s="42"/>
      <c r="G87" s="43">
        <f t="shared" si="12"/>
        <v>0</v>
      </c>
      <c r="H87" s="446" t="s">
        <v>349</v>
      </c>
    </row>
    <row r="88" spans="1:8" s="101" customFormat="1">
      <c r="A88" s="67" t="s">
        <v>2505</v>
      </c>
      <c r="B88" s="44" t="s">
        <v>2142</v>
      </c>
      <c r="C88" s="40" t="s">
        <v>6</v>
      </c>
      <c r="D88" s="41">
        <v>2</v>
      </c>
      <c r="E88" s="42"/>
      <c r="F88" s="42"/>
      <c r="G88" s="43">
        <f t="shared" si="12"/>
        <v>0</v>
      </c>
      <c r="H88" s="446" t="s">
        <v>349</v>
      </c>
    </row>
    <row r="89" spans="1:8" s="101" customFormat="1">
      <c r="A89" s="343" t="s">
        <v>2284</v>
      </c>
      <c r="B89" s="380" t="s">
        <v>2507</v>
      </c>
      <c r="C89" s="344"/>
      <c r="D89" s="344"/>
      <c r="E89" s="204">
        <f>SUMPRODUCT(D90:D92,E90:E92)</f>
        <v>0</v>
      </c>
      <c r="F89" s="204">
        <f>SUMPRODUCT(F90:F92,D90:D92)</f>
        <v>0</v>
      </c>
      <c r="G89" s="345">
        <f>SUM(G90:G92)</f>
        <v>0</v>
      </c>
      <c r="H89" s="307" t="s">
        <v>439</v>
      </c>
    </row>
    <row r="90" spans="1:8" s="101" customFormat="1">
      <c r="A90" s="68" t="s">
        <v>2508</v>
      </c>
      <c r="B90" s="77" t="s">
        <v>2521</v>
      </c>
      <c r="C90" s="40" t="s">
        <v>57</v>
      </c>
      <c r="D90" s="41">
        <v>3</v>
      </c>
      <c r="E90" s="42"/>
      <c r="F90" s="42"/>
      <c r="G90" s="43">
        <f>D90*(E90+F90)</f>
        <v>0</v>
      </c>
      <c r="H90" s="446" t="s">
        <v>349</v>
      </c>
    </row>
    <row r="91" spans="1:8" s="101" customFormat="1">
      <c r="A91" s="68" t="s">
        <v>2509</v>
      </c>
      <c r="B91" s="77" t="s">
        <v>2511</v>
      </c>
      <c r="C91" s="40" t="s">
        <v>6</v>
      </c>
      <c r="D91" s="41">
        <v>50</v>
      </c>
      <c r="E91" s="42"/>
      <c r="F91" s="42"/>
      <c r="G91" s="43">
        <f t="shared" si="12"/>
        <v>0</v>
      </c>
      <c r="H91" s="447" t="s">
        <v>2519</v>
      </c>
    </row>
    <row r="92" spans="1:8" s="101" customFormat="1">
      <c r="A92" s="68" t="s">
        <v>2510</v>
      </c>
      <c r="B92" s="77" t="s">
        <v>2520</v>
      </c>
      <c r="C92" s="40" t="s">
        <v>5</v>
      </c>
      <c r="D92" s="41">
        <v>10</v>
      </c>
      <c r="E92" s="42"/>
      <c r="F92" s="42"/>
      <c r="G92" s="43">
        <f t="shared" si="12"/>
        <v>0</v>
      </c>
      <c r="H92" s="447" t="s">
        <v>1904</v>
      </c>
    </row>
    <row r="93" spans="1:8" s="101" customFormat="1">
      <c r="A93" s="343" t="s">
        <v>2285</v>
      </c>
      <c r="B93" s="380" t="s">
        <v>2515</v>
      </c>
      <c r="C93" s="344"/>
      <c r="D93" s="344"/>
      <c r="E93" s="204">
        <f>SUMPRODUCT(D94:D98,E94:E98)</f>
        <v>0</v>
      </c>
      <c r="F93" s="204">
        <f>SUMPRODUCT(F94:F98,D94:D98)</f>
        <v>0</v>
      </c>
      <c r="G93" s="345">
        <f>SUM(G94:G98)</f>
        <v>0</v>
      </c>
      <c r="H93" s="307" t="s">
        <v>439</v>
      </c>
    </row>
    <row r="94" spans="1:8" s="101" customFormat="1">
      <c r="A94" s="68" t="s">
        <v>2512</v>
      </c>
      <c r="B94" s="77" t="s">
        <v>777</v>
      </c>
      <c r="C94" s="40" t="s">
        <v>6</v>
      </c>
      <c r="D94" s="41">
        <v>100</v>
      </c>
      <c r="E94" s="42"/>
      <c r="F94" s="42"/>
      <c r="G94" s="43">
        <f t="shared" si="12"/>
        <v>0</v>
      </c>
      <c r="H94" s="447" t="s">
        <v>2442</v>
      </c>
    </row>
    <row r="95" spans="1:8" s="101" customFormat="1">
      <c r="A95" s="68" t="s">
        <v>2513</v>
      </c>
      <c r="B95" s="77" t="s">
        <v>2516</v>
      </c>
      <c r="C95" s="40" t="s">
        <v>5</v>
      </c>
      <c r="D95" s="41">
        <v>20</v>
      </c>
      <c r="E95" s="42"/>
      <c r="F95" s="42"/>
      <c r="G95" s="43">
        <f t="shared" si="12"/>
        <v>0</v>
      </c>
      <c r="H95" s="447" t="s">
        <v>2522</v>
      </c>
    </row>
    <row r="96" spans="1:8" s="101" customFormat="1">
      <c r="A96" s="68" t="s">
        <v>2514</v>
      </c>
      <c r="B96" s="77" t="s">
        <v>2520</v>
      </c>
      <c r="C96" s="40" t="s">
        <v>5</v>
      </c>
      <c r="D96" s="41">
        <v>20</v>
      </c>
      <c r="E96" s="42"/>
      <c r="F96" s="42"/>
      <c r="G96" s="43">
        <f t="shared" si="12"/>
        <v>0</v>
      </c>
      <c r="H96" s="447" t="s">
        <v>1904</v>
      </c>
    </row>
    <row r="97" spans="1:8" s="101" customFormat="1">
      <c r="A97" s="68" t="s">
        <v>2517</v>
      </c>
      <c r="B97" s="77" t="s">
        <v>2138</v>
      </c>
      <c r="C97" s="40" t="s">
        <v>110</v>
      </c>
      <c r="D97" s="41">
        <v>20</v>
      </c>
      <c r="E97" s="42"/>
      <c r="F97" s="42"/>
      <c r="G97" s="83">
        <f t="shared" si="12"/>
        <v>0</v>
      </c>
      <c r="H97" s="434" t="s">
        <v>2056</v>
      </c>
    </row>
    <row r="98" spans="1:8" s="101" customFormat="1">
      <c r="A98" s="68" t="s">
        <v>2518</v>
      </c>
      <c r="B98" s="77" t="s">
        <v>2142</v>
      </c>
      <c r="C98" s="40" t="s">
        <v>6</v>
      </c>
      <c r="D98" s="41">
        <v>20</v>
      </c>
      <c r="E98" s="42"/>
      <c r="F98" s="42"/>
      <c r="G98" s="43">
        <f t="shared" si="12"/>
        <v>0</v>
      </c>
      <c r="H98" s="446" t="s">
        <v>349</v>
      </c>
    </row>
    <row r="99" spans="1:8" s="101" customFormat="1">
      <c r="A99" s="52"/>
      <c r="B99" s="47"/>
      <c r="C99" s="48"/>
      <c r="D99" s="37"/>
      <c r="E99" s="42"/>
      <c r="F99" s="42"/>
      <c r="G99" s="83"/>
      <c r="H99" s="371"/>
    </row>
    <row r="100" spans="1:8">
      <c r="A100" s="267" t="s">
        <v>16</v>
      </c>
      <c r="B100" s="381" t="s">
        <v>1906</v>
      </c>
      <c r="C100" s="268"/>
      <c r="D100" s="188"/>
      <c r="E100" s="222">
        <f>E101+E123+E138+E148+E196+E250</f>
        <v>0</v>
      </c>
      <c r="F100" s="222">
        <f t="shared" ref="F100:G100" si="13">F101+F123+F138+F148+F196+F250</f>
        <v>0</v>
      </c>
      <c r="G100" s="222">
        <f t="shared" si="13"/>
        <v>0</v>
      </c>
      <c r="H100" s="308" t="s">
        <v>439</v>
      </c>
    </row>
    <row r="101" spans="1:8">
      <c r="A101" s="267" t="s">
        <v>112</v>
      </c>
      <c r="B101" s="381" t="s">
        <v>207</v>
      </c>
      <c r="C101" s="268"/>
      <c r="D101" s="188"/>
      <c r="E101" s="221">
        <f>SUMPRODUCT(E102:E122,D102:D122)</f>
        <v>0</v>
      </c>
      <c r="F101" s="221">
        <f>SUMPRODUCT(F102:F122,D102:D122)</f>
        <v>0</v>
      </c>
      <c r="G101" s="222">
        <f>SUM(G102:G122)</f>
        <v>0</v>
      </c>
      <c r="H101" s="308" t="s">
        <v>439</v>
      </c>
    </row>
    <row r="102" spans="1:8">
      <c r="A102" s="67" t="s">
        <v>98</v>
      </c>
      <c r="B102" s="44" t="s">
        <v>147</v>
      </c>
      <c r="C102" s="40" t="s">
        <v>9</v>
      </c>
      <c r="D102" s="41">
        <v>4600</v>
      </c>
      <c r="E102" s="42"/>
      <c r="F102" s="42"/>
      <c r="G102" s="83">
        <f t="shared" ref="G102:G122" si="14">D102*(E102+F102)</f>
        <v>0</v>
      </c>
      <c r="H102" s="447" t="s">
        <v>150</v>
      </c>
    </row>
    <row r="103" spans="1:8" ht="25.5">
      <c r="A103" s="67" t="s">
        <v>99</v>
      </c>
      <c r="B103" s="143" t="s">
        <v>572</v>
      </c>
      <c r="C103" s="40" t="s">
        <v>9</v>
      </c>
      <c r="D103" s="41">
        <v>1200</v>
      </c>
      <c r="E103" s="42"/>
      <c r="F103" s="42"/>
      <c r="G103" s="83">
        <f t="shared" si="14"/>
        <v>0</v>
      </c>
      <c r="H103" s="448" t="s">
        <v>571</v>
      </c>
    </row>
    <row r="104" spans="1:8" ht="25.5">
      <c r="A104" s="67" t="s">
        <v>100</v>
      </c>
      <c r="B104" s="44" t="s">
        <v>573</v>
      </c>
      <c r="C104" s="40" t="s">
        <v>9</v>
      </c>
      <c r="D104" s="41">
        <v>2400</v>
      </c>
      <c r="E104" s="42"/>
      <c r="F104" s="42"/>
      <c r="G104" s="83">
        <f t="shared" si="14"/>
        <v>0</v>
      </c>
      <c r="H104" s="448" t="s">
        <v>586</v>
      </c>
    </row>
    <row r="105" spans="1:8">
      <c r="A105" s="67" t="s">
        <v>113</v>
      </c>
      <c r="B105" s="53" t="s">
        <v>575</v>
      </c>
      <c r="C105" s="48" t="s">
        <v>298</v>
      </c>
      <c r="D105" s="37">
        <v>50</v>
      </c>
      <c r="E105" s="38"/>
      <c r="F105" s="38"/>
      <c r="G105" s="83">
        <f t="shared" si="14"/>
        <v>0</v>
      </c>
      <c r="H105" s="449" t="s">
        <v>574</v>
      </c>
    </row>
    <row r="106" spans="1:8">
      <c r="A106" s="67" t="s">
        <v>1186</v>
      </c>
      <c r="B106" s="44" t="s">
        <v>576</v>
      </c>
      <c r="C106" s="48" t="s">
        <v>298</v>
      </c>
      <c r="D106" s="37">
        <v>50</v>
      </c>
      <c r="E106" s="38"/>
      <c r="F106" s="38"/>
      <c r="G106" s="83">
        <f t="shared" si="14"/>
        <v>0</v>
      </c>
      <c r="H106" s="446" t="s">
        <v>577</v>
      </c>
    </row>
    <row r="107" spans="1:8">
      <c r="A107" s="67" t="s">
        <v>1464</v>
      </c>
      <c r="B107" s="53" t="s">
        <v>832</v>
      </c>
      <c r="C107" s="40" t="s">
        <v>9</v>
      </c>
      <c r="D107" s="54">
        <v>1100</v>
      </c>
      <c r="E107" s="38"/>
      <c r="F107" s="38"/>
      <c r="G107" s="83">
        <f t="shared" si="14"/>
        <v>0</v>
      </c>
      <c r="H107" s="434" t="s">
        <v>349</v>
      </c>
    </row>
    <row r="108" spans="1:8">
      <c r="A108" s="67" t="s">
        <v>1465</v>
      </c>
      <c r="B108" s="77" t="s">
        <v>2142</v>
      </c>
      <c r="C108" s="40" t="s">
        <v>6</v>
      </c>
      <c r="D108" s="41">
        <v>20</v>
      </c>
      <c r="E108" s="42"/>
      <c r="F108" s="42"/>
      <c r="G108" s="43">
        <f t="shared" si="14"/>
        <v>0</v>
      </c>
      <c r="H108" s="446" t="s">
        <v>349</v>
      </c>
    </row>
    <row r="109" spans="1:8">
      <c r="A109" s="67" t="s">
        <v>1466</v>
      </c>
      <c r="B109" s="53" t="s">
        <v>355</v>
      </c>
      <c r="C109" s="40" t="s">
        <v>57</v>
      </c>
      <c r="D109" s="54">
        <v>10</v>
      </c>
      <c r="E109" s="38"/>
      <c r="F109" s="38"/>
      <c r="G109" s="83">
        <f t="shared" si="14"/>
        <v>0</v>
      </c>
      <c r="H109" s="434" t="s">
        <v>349</v>
      </c>
    </row>
    <row r="110" spans="1:8">
      <c r="A110" s="67" t="s">
        <v>1467</v>
      </c>
      <c r="B110" s="53" t="s">
        <v>356</v>
      </c>
      <c r="C110" s="40" t="s">
        <v>57</v>
      </c>
      <c r="D110" s="54">
        <v>10</v>
      </c>
      <c r="E110" s="38"/>
      <c r="F110" s="38"/>
      <c r="G110" s="83">
        <f t="shared" si="14"/>
        <v>0</v>
      </c>
      <c r="H110" s="434" t="s">
        <v>349</v>
      </c>
    </row>
    <row r="111" spans="1:8">
      <c r="A111" s="67" t="s">
        <v>1468</v>
      </c>
      <c r="B111" s="53" t="s">
        <v>357</v>
      </c>
      <c r="C111" s="40" t="s">
        <v>57</v>
      </c>
      <c r="D111" s="54">
        <v>6</v>
      </c>
      <c r="E111" s="38"/>
      <c r="F111" s="38"/>
      <c r="G111" s="83">
        <f t="shared" si="14"/>
        <v>0</v>
      </c>
      <c r="H111" s="434" t="s">
        <v>349</v>
      </c>
    </row>
    <row r="112" spans="1:8">
      <c r="A112" s="67" t="s">
        <v>1469</v>
      </c>
      <c r="B112" s="53" t="s">
        <v>358</v>
      </c>
      <c r="C112" s="40" t="s">
        <v>57</v>
      </c>
      <c r="D112" s="54">
        <v>6</v>
      </c>
      <c r="E112" s="38"/>
      <c r="F112" s="38"/>
      <c r="G112" s="83">
        <f t="shared" si="14"/>
        <v>0</v>
      </c>
      <c r="H112" s="434" t="s">
        <v>349</v>
      </c>
    </row>
    <row r="113" spans="1:10">
      <c r="A113" s="67" t="s">
        <v>1470</v>
      </c>
      <c r="B113" s="53" t="s">
        <v>359</v>
      </c>
      <c r="C113" s="40" t="s">
        <v>57</v>
      </c>
      <c r="D113" s="54">
        <v>13</v>
      </c>
      <c r="E113" s="38"/>
      <c r="F113" s="38"/>
      <c r="G113" s="83">
        <f t="shared" si="14"/>
        <v>0</v>
      </c>
      <c r="H113" s="434" t="s">
        <v>349</v>
      </c>
    </row>
    <row r="114" spans="1:10" ht="25.5">
      <c r="A114" s="67" t="s">
        <v>1471</v>
      </c>
      <c r="B114" s="44" t="s">
        <v>2333</v>
      </c>
      <c r="C114" s="40" t="s">
        <v>57</v>
      </c>
      <c r="D114" s="54">
        <v>35</v>
      </c>
      <c r="E114" s="38"/>
      <c r="F114" s="38"/>
      <c r="G114" s="83">
        <f t="shared" si="14"/>
        <v>0</v>
      </c>
      <c r="H114" s="434" t="s">
        <v>349</v>
      </c>
    </row>
    <row r="115" spans="1:10" ht="25.5">
      <c r="A115" s="67" t="s">
        <v>1472</v>
      </c>
      <c r="B115" s="44" t="s">
        <v>304</v>
      </c>
      <c r="C115" s="40" t="s">
        <v>64</v>
      </c>
      <c r="D115" s="54">
        <v>100</v>
      </c>
      <c r="E115" s="38"/>
      <c r="F115" s="38"/>
      <c r="G115" s="83">
        <f t="shared" si="14"/>
        <v>0</v>
      </c>
      <c r="H115" s="434" t="s">
        <v>349</v>
      </c>
    </row>
    <row r="116" spans="1:10">
      <c r="A116" s="67" t="s">
        <v>1473</v>
      </c>
      <c r="B116" s="44" t="s">
        <v>303</v>
      </c>
      <c r="C116" s="40" t="s">
        <v>57</v>
      </c>
      <c r="D116" s="54">
        <v>30</v>
      </c>
      <c r="E116" s="38"/>
      <c r="F116" s="38"/>
      <c r="G116" s="83">
        <f t="shared" si="14"/>
        <v>0</v>
      </c>
      <c r="H116" s="434" t="s">
        <v>349</v>
      </c>
    </row>
    <row r="117" spans="1:10" ht="25.5">
      <c r="A117" s="67" t="s">
        <v>1474</v>
      </c>
      <c r="B117" s="44" t="s">
        <v>989</v>
      </c>
      <c r="C117" s="40" t="s">
        <v>57</v>
      </c>
      <c r="D117" s="54">
        <v>2</v>
      </c>
      <c r="E117" s="38"/>
      <c r="F117" s="38"/>
      <c r="G117" s="83">
        <f t="shared" si="14"/>
        <v>0</v>
      </c>
      <c r="H117" s="434" t="s">
        <v>349</v>
      </c>
      <c r="J117" s="184"/>
    </row>
    <row r="118" spans="1:10" ht="25.5">
      <c r="A118" s="67" t="s">
        <v>1475</v>
      </c>
      <c r="B118" s="44" t="s">
        <v>990</v>
      </c>
      <c r="C118" s="40" t="s">
        <v>57</v>
      </c>
      <c r="D118" s="54">
        <v>1</v>
      </c>
      <c r="E118" s="38"/>
      <c r="F118" s="38"/>
      <c r="G118" s="83">
        <f t="shared" si="14"/>
        <v>0</v>
      </c>
      <c r="H118" s="434" t="s">
        <v>349</v>
      </c>
    </row>
    <row r="119" spans="1:10" ht="25.5">
      <c r="A119" s="67" t="s">
        <v>1476</v>
      </c>
      <c r="B119" s="44" t="s">
        <v>991</v>
      </c>
      <c r="C119" s="40" t="s">
        <v>57</v>
      </c>
      <c r="D119" s="54">
        <v>3</v>
      </c>
      <c r="E119" s="38"/>
      <c r="F119" s="38"/>
      <c r="G119" s="83">
        <f t="shared" si="14"/>
        <v>0</v>
      </c>
      <c r="H119" s="434" t="s">
        <v>349</v>
      </c>
    </row>
    <row r="120" spans="1:10">
      <c r="A120" s="67" t="s">
        <v>1477</v>
      </c>
      <c r="B120" s="44" t="s">
        <v>992</v>
      </c>
      <c r="C120" s="40" t="s">
        <v>57</v>
      </c>
      <c r="D120" s="54">
        <v>3</v>
      </c>
      <c r="E120" s="38"/>
      <c r="F120" s="38"/>
      <c r="G120" s="83">
        <f t="shared" si="14"/>
        <v>0</v>
      </c>
      <c r="H120" s="434" t="s">
        <v>349</v>
      </c>
    </row>
    <row r="121" spans="1:10" ht="38.25">
      <c r="A121" s="67" t="s">
        <v>1478</v>
      </c>
      <c r="B121" s="44" t="s">
        <v>993</v>
      </c>
      <c r="C121" s="40" t="s">
        <v>57</v>
      </c>
      <c r="D121" s="54">
        <v>1</v>
      </c>
      <c r="E121" s="42"/>
      <c r="F121" s="42"/>
      <c r="G121" s="83">
        <f t="shared" si="14"/>
        <v>0</v>
      </c>
      <c r="H121" s="434" t="s">
        <v>349</v>
      </c>
    </row>
    <row r="122" spans="1:10" ht="25.5">
      <c r="A122" s="67" t="s">
        <v>2528</v>
      </c>
      <c r="B122" s="44" t="s">
        <v>995</v>
      </c>
      <c r="C122" s="40" t="s">
        <v>994</v>
      </c>
      <c r="D122" s="54">
        <v>1</v>
      </c>
      <c r="E122" s="38"/>
      <c r="F122" s="38"/>
      <c r="G122" s="83">
        <f t="shared" si="14"/>
        <v>0</v>
      </c>
      <c r="H122" s="434" t="s">
        <v>349</v>
      </c>
    </row>
    <row r="123" spans="1:10">
      <c r="A123" s="224" t="s">
        <v>17</v>
      </c>
      <c r="B123" s="223" t="s">
        <v>468</v>
      </c>
      <c r="C123" s="187"/>
      <c r="D123" s="188"/>
      <c r="E123" s="221">
        <f>SUMPRODUCT(D124:D137,E124:E137)</f>
        <v>0</v>
      </c>
      <c r="F123" s="221">
        <f>SUMPRODUCT(D124:D137,F124:F137)</f>
        <v>0</v>
      </c>
      <c r="G123" s="221">
        <f>SUM(G124:G137)</f>
        <v>0</v>
      </c>
      <c r="H123" s="308" t="s">
        <v>439</v>
      </c>
    </row>
    <row r="124" spans="1:10">
      <c r="A124" s="52" t="s">
        <v>114</v>
      </c>
      <c r="B124" s="50" t="s">
        <v>78</v>
      </c>
      <c r="C124" s="48" t="s">
        <v>57</v>
      </c>
      <c r="D124" s="37">
        <v>2</v>
      </c>
      <c r="E124" s="38"/>
      <c r="F124" s="38"/>
      <c r="G124" s="38">
        <f>D124*(E124+F124)</f>
        <v>0</v>
      </c>
      <c r="H124" s="148" t="s">
        <v>349</v>
      </c>
    </row>
    <row r="125" spans="1:10">
      <c r="A125" s="52" t="s">
        <v>1479</v>
      </c>
      <c r="B125" s="50" t="s">
        <v>79</v>
      </c>
      <c r="C125" s="48" t="s">
        <v>57</v>
      </c>
      <c r="D125" s="37">
        <v>2</v>
      </c>
      <c r="E125" s="38"/>
      <c r="F125" s="38"/>
      <c r="G125" s="38">
        <f t="shared" ref="G125:G137" si="15">D125*(E125+F125)</f>
        <v>0</v>
      </c>
      <c r="H125" s="148" t="s">
        <v>349</v>
      </c>
    </row>
    <row r="126" spans="1:10">
      <c r="A126" s="52" t="s">
        <v>1480</v>
      </c>
      <c r="B126" s="50" t="s">
        <v>80</v>
      </c>
      <c r="C126" s="48" t="s">
        <v>57</v>
      </c>
      <c r="D126" s="37">
        <v>2</v>
      </c>
      <c r="E126" s="38"/>
      <c r="F126" s="38"/>
      <c r="G126" s="38">
        <f t="shared" si="15"/>
        <v>0</v>
      </c>
      <c r="H126" s="148" t="s">
        <v>349</v>
      </c>
    </row>
    <row r="127" spans="1:10">
      <c r="A127" s="52" t="s">
        <v>1481</v>
      </c>
      <c r="B127" s="50" t="s">
        <v>81</v>
      </c>
      <c r="C127" s="48" t="s">
        <v>57</v>
      </c>
      <c r="D127" s="37">
        <v>1</v>
      </c>
      <c r="E127" s="38"/>
      <c r="F127" s="38"/>
      <c r="G127" s="38">
        <f t="shared" si="15"/>
        <v>0</v>
      </c>
      <c r="H127" s="148" t="s">
        <v>349</v>
      </c>
    </row>
    <row r="128" spans="1:10">
      <c r="A128" s="52" t="s">
        <v>1482</v>
      </c>
      <c r="B128" s="53" t="s">
        <v>58</v>
      </c>
      <c r="C128" s="40" t="s">
        <v>57</v>
      </c>
      <c r="D128" s="54">
        <v>34</v>
      </c>
      <c r="E128" s="38"/>
      <c r="F128" s="38"/>
      <c r="G128" s="38">
        <f t="shared" si="15"/>
        <v>0</v>
      </c>
      <c r="H128" s="148" t="s">
        <v>349</v>
      </c>
    </row>
    <row r="129" spans="1:8">
      <c r="A129" s="52" t="s">
        <v>1483</v>
      </c>
      <c r="B129" s="53" t="s">
        <v>59</v>
      </c>
      <c r="C129" s="40" t="s">
        <v>57</v>
      </c>
      <c r="D129" s="54">
        <v>11</v>
      </c>
      <c r="E129" s="38"/>
      <c r="F129" s="38"/>
      <c r="G129" s="38">
        <f t="shared" si="15"/>
        <v>0</v>
      </c>
      <c r="H129" s="148" t="s">
        <v>349</v>
      </c>
    </row>
    <row r="130" spans="1:8">
      <c r="A130" s="52" t="s">
        <v>1484</v>
      </c>
      <c r="B130" s="53" t="s">
        <v>60</v>
      </c>
      <c r="C130" s="40" t="s">
        <v>57</v>
      </c>
      <c r="D130" s="54">
        <v>5</v>
      </c>
      <c r="E130" s="38"/>
      <c r="F130" s="38"/>
      <c r="G130" s="38">
        <f t="shared" si="15"/>
        <v>0</v>
      </c>
      <c r="H130" s="148" t="s">
        <v>349</v>
      </c>
    </row>
    <row r="131" spans="1:8">
      <c r="A131" s="52" t="s">
        <v>1485</v>
      </c>
      <c r="B131" s="53" t="s">
        <v>324</v>
      </c>
      <c r="C131" s="40" t="s">
        <v>57</v>
      </c>
      <c r="D131" s="54">
        <v>1</v>
      </c>
      <c r="E131" s="38"/>
      <c r="F131" s="38"/>
      <c r="G131" s="38">
        <f t="shared" si="15"/>
        <v>0</v>
      </c>
      <c r="H131" s="148" t="s">
        <v>349</v>
      </c>
    </row>
    <row r="132" spans="1:8">
      <c r="A132" s="52" t="s">
        <v>1486</v>
      </c>
      <c r="B132" s="53" t="s">
        <v>323</v>
      </c>
      <c r="C132" s="40" t="s">
        <v>57</v>
      </c>
      <c r="D132" s="54">
        <v>1</v>
      </c>
      <c r="E132" s="38"/>
      <c r="F132" s="38"/>
      <c r="G132" s="38">
        <f t="shared" si="15"/>
        <v>0</v>
      </c>
      <c r="H132" s="148" t="s">
        <v>349</v>
      </c>
    </row>
    <row r="133" spans="1:8">
      <c r="A133" s="52" t="s">
        <v>1487</v>
      </c>
      <c r="B133" s="53" t="s">
        <v>61</v>
      </c>
      <c r="C133" s="40" t="s">
        <v>62</v>
      </c>
      <c r="D133" s="54">
        <v>2</v>
      </c>
      <c r="E133" s="38"/>
      <c r="F133" s="38"/>
      <c r="G133" s="38">
        <f t="shared" si="15"/>
        <v>0</v>
      </c>
      <c r="H133" s="148" t="s">
        <v>349</v>
      </c>
    </row>
    <row r="134" spans="1:8">
      <c r="A134" s="52" t="s">
        <v>1488</v>
      </c>
      <c r="B134" s="53" t="s">
        <v>63</v>
      </c>
      <c r="C134" s="40" t="s">
        <v>64</v>
      </c>
      <c r="D134" s="54">
        <v>75</v>
      </c>
      <c r="E134" s="38"/>
      <c r="F134" s="38"/>
      <c r="G134" s="38">
        <f t="shared" si="15"/>
        <v>0</v>
      </c>
      <c r="H134" s="148" t="s">
        <v>349</v>
      </c>
    </row>
    <row r="135" spans="1:8">
      <c r="A135" s="52" t="s">
        <v>1489</v>
      </c>
      <c r="B135" s="53" t="s">
        <v>65</v>
      </c>
      <c r="C135" s="40" t="s">
        <v>64</v>
      </c>
      <c r="D135" s="54">
        <v>60</v>
      </c>
      <c r="E135" s="38"/>
      <c r="F135" s="38"/>
      <c r="G135" s="38">
        <f t="shared" si="15"/>
        <v>0</v>
      </c>
      <c r="H135" s="148" t="s">
        <v>349</v>
      </c>
    </row>
    <row r="136" spans="1:8">
      <c r="A136" s="52" t="s">
        <v>1490</v>
      </c>
      <c r="B136" s="53" t="s">
        <v>66</v>
      </c>
      <c r="C136" s="40" t="s">
        <v>62</v>
      </c>
      <c r="D136" s="54">
        <v>1</v>
      </c>
      <c r="E136" s="38"/>
      <c r="F136" s="38"/>
      <c r="G136" s="38">
        <f t="shared" si="15"/>
        <v>0</v>
      </c>
      <c r="H136" s="148" t="s">
        <v>349</v>
      </c>
    </row>
    <row r="137" spans="1:8" ht="25.5">
      <c r="A137" s="52" t="s">
        <v>1491</v>
      </c>
      <c r="B137" s="77" t="s">
        <v>408</v>
      </c>
      <c r="C137" s="40" t="s">
        <v>62</v>
      </c>
      <c r="D137" s="41">
        <v>10</v>
      </c>
      <c r="E137" s="42"/>
      <c r="F137" s="42"/>
      <c r="G137" s="38">
        <f t="shared" si="15"/>
        <v>0</v>
      </c>
      <c r="H137" s="148" t="s">
        <v>349</v>
      </c>
    </row>
    <row r="138" spans="1:8">
      <c r="A138" s="224" t="s">
        <v>216</v>
      </c>
      <c r="B138" s="223" t="s">
        <v>864</v>
      </c>
      <c r="C138" s="187"/>
      <c r="D138" s="188"/>
      <c r="E138" s="221">
        <f>SUMPRODUCT(D139:D147,E139:E147)</f>
        <v>0</v>
      </c>
      <c r="F138" s="221">
        <f>SUMPRODUCT(D139:D147,F139:F147)</f>
        <v>0</v>
      </c>
      <c r="G138" s="221">
        <f>SUM(G139:G147)</f>
        <v>0</v>
      </c>
      <c r="H138" s="308" t="s">
        <v>439</v>
      </c>
    </row>
    <row r="139" spans="1:8">
      <c r="A139" s="52" t="s">
        <v>333</v>
      </c>
      <c r="B139" s="77" t="s">
        <v>865</v>
      </c>
      <c r="C139" s="40" t="s">
        <v>57</v>
      </c>
      <c r="D139" s="41">
        <v>7</v>
      </c>
      <c r="E139" s="42"/>
      <c r="F139" s="42"/>
      <c r="G139" s="38">
        <f t="shared" ref="G139:G147" si="16">D139*(E139+F139)</f>
        <v>0</v>
      </c>
      <c r="H139" s="148" t="s">
        <v>349</v>
      </c>
    </row>
    <row r="140" spans="1:8">
      <c r="A140" s="52" t="s">
        <v>1492</v>
      </c>
      <c r="B140" s="77" t="s">
        <v>866</v>
      </c>
      <c r="C140" s="40" t="s">
        <v>57</v>
      </c>
      <c r="D140" s="41">
        <v>7</v>
      </c>
      <c r="E140" s="42"/>
      <c r="F140" s="42"/>
      <c r="G140" s="38">
        <f t="shared" si="16"/>
        <v>0</v>
      </c>
      <c r="H140" s="148" t="s">
        <v>349</v>
      </c>
    </row>
    <row r="141" spans="1:8">
      <c r="A141" s="52" t="s">
        <v>1493</v>
      </c>
      <c r="B141" s="77" t="s">
        <v>867</v>
      </c>
      <c r="C141" s="40" t="s">
        <v>57</v>
      </c>
      <c r="D141" s="41">
        <v>14</v>
      </c>
      <c r="E141" s="42"/>
      <c r="F141" s="42"/>
      <c r="G141" s="38">
        <f t="shared" si="16"/>
        <v>0</v>
      </c>
      <c r="H141" s="148" t="s">
        <v>349</v>
      </c>
    </row>
    <row r="142" spans="1:8">
      <c r="A142" s="52" t="s">
        <v>1494</v>
      </c>
      <c r="B142" s="77" t="s">
        <v>868</v>
      </c>
      <c r="C142" s="40" t="s">
        <v>57</v>
      </c>
      <c r="D142" s="41">
        <v>26</v>
      </c>
      <c r="E142" s="42"/>
      <c r="F142" s="42"/>
      <c r="G142" s="38">
        <f t="shared" si="16"/>
        <v>0</v>
      </c>
      <c r="H142" s="148" t="s">
        <v>349</v>
      </c>
    </row>
    <row r="143" spans="1:8">
      <c r="A143" s="52" t="s">
        <v>1495</v>
      </c>
      <c r="B143" s="77" t="s">
        <v>869</v>
      </c>
      <c r="C143" s="40" t="s">
        <v>57</v>
      </c>
      <c r="D143" s="41">
        <v>7</v>
      </c>
      <c r="E143" s="42"/>
      <c r="F143" s="42"/>
      <c r="G143" s="38">
        <f t="shared" si="16"/>
        <v>0</v>
      </c>
      <c r="H143" s="148" t="s">
        <v>349</v>
      </c>
    </row>
    <row r="144" spans="1:8">
      <c r="A144" s="52" t="s">
        <v>1496</v>
      </c>
      <c r="B144" s="77" t="s">
        <v>870</v>
      </c>
      <c r="C144" s="40" t="s">
        <v>57</v>
      </c>
      <c r="D144" s="41">
        <v>4</v>
      </c>
      <c r="E144" s="42"/>
      <c r="F144" s="42"/>
      <c r="G144" s="38">
        <f t="shared" si="16"/>
        <v>0</v>
      </c>
      <c r="H144" s="148" t="s">
        <v>349</v>
      </c>
    </row>
    <row r="145" spans="1:11">
      <c r="A145" s="52" t="s">
        <v>1497</v>
      </c>
      <c r="B145" s="77" t="s">
        <v>871</v>
      </c>
      <c r="C145" s="40" t="s">
        <v>57</v>
      </c>
      <c r="D145" s="41">
        <v>2</v>
      </c>
      <c r="E145" s="42"/>
      <c r="F145" s="42"/>
      <c r="G145" s="38">
        <f t="shared" si="16"/>
        <v>0</v>
      </c>
      <c r="H145" s="148" t="s">
        <v>349</v>
      </c>
    </row>
    <row r="146" spans="1:11">
      <c r="A146" s="52" t="s">
        <v>1498</v>
      </c>
      <c r="B146" s="77" t="s">
        <v>872</v>
      </c>
      <c r="C146" s="40" t="s">
        <v>57</v>
      </c>
      <c r="D146" s="41">
        <v>6</v>
      </c>
      <c r="E146" s="42"/>
      <c r="F146" s="42"/>
      <c r="G146" s="38">
        <f t="shared" si="16"/>
        <v>0</v>
      </c>
      <c r="H146" s="148" t="s">
        <v>349</v>
      </c>
    </row>
    <row r="147" spans="1:11">
      <c r="A147" s="52" t="s">
        <v>1499</v>
      </c>
      <c r="B147" s="77" t="s">
        <v>873</v>
      </c>
      <c r="C147" s="40" t="s">
        <v>57</v>
      </c>
      <c r="D147" s="41">
        <v>8</v>
      </c>
      <c r="E147" s="42"/>
      <c r="F147" s="42"/>
      <c r="G147" s="38">
        <f t="shared" si="16"/>
        <v>0</v>
      </c>
      <c r="H147" s="148" t="s">
        <v>349</v>
      </c>
    </row>
    <row r="148" spans="1:11">
      <c r="A148" s="224" t="s">
        <v>1398</v>
      </c>
      <c r="B148" s="223" t="s">
        <v>876</v>
      </c>
      <c r="C148" s="187"/>
      <c r="D148" s="188"/>
      <c r="E148" s="221">
        <f>SUMPRODUCT(D149:D195,E149:E195)</f>
        <v>0</v>
      </c>
      <c r="F148" s="221">
        <f>SUMPRODUCT(D149:D195,F149:F195)</f>
        <v>0</v>
      </c>
      <c r="G148" s="221">
        <f>SUM(G149:G195)</f>
        <v>0</v>
      </c>
      <c r="H148" s="308" t="s">
        <v>439</v>
      </c>
    </row>
    <row r="149" spans="1:11">
      <c r="A149" s="52" t="s">
        <v>1399</v>
      </c>
      <c r="B149" s="77" t="s">
        <v>877</v>
      </c>
      <c r="C149" s="40" t="s">
        <v>592</v>
      </c>
      <c r="D149" s="41">
        <v>6</v>
      </c>
      <c r="E149" s="42"/>
      <c r="F149" s="42"/>
      <c r="G149" s="38">
        <f>D149*(E149+F149)</f>
        <v>0</v>
      </c>
      <c r="H149" s="148" t="s">
        <v>349</v>
      </c>
      <c r="J149" s="183"/>
      <c r="K149" s="183"/>
    </row>
    <row r="150" spans="1:11">
      <c r="A150" s="52" t="s">
        <v>1500</v>
      </c>
      <c r="B150" s="77" t="s">
        <v>878</v>
      </c>
      <c r="C150" s="40" t="s">
        <v>592</v>
      </c>
      <c r="D150" s="41">
        <v>60</v>
      </c>
      <c r="E150" s="42"/>
      <c r="F150" s="42"/>
      <c r="G150" s="38">
        <f t="shared" ref="G150:G195" si="17">D150*(E150+F150)</f>
        <v>0</v>
      </c>
      <c r="H150" s="148" t="s">
        <v>349</v>
      </c>
      <c r="J150" s="183"/>
      <c r="K150" s="183"/>
    </row>
    <row r="151" spans="1:11">
      <c r="A151" s="52" t="s">
        <v>1501</v>
      </c>
      <c r="B151" s="77" t="s">
        <v>879</v>
      </c>
      <c r="C151" s="40" t="s">
        <v>592</v>
      </c>
      <c r="D151" s="41">
        <v>24</v>
      </c>
      <c r="E151" s="42"/>
      <c r="F151" s="42"/>
      <c r="G151" s="38">
        <f t="shared" si="17"/>
        <v>0</v>
      </c>
      <c r="H151" s="148" t="s">
        <v>349</v>
      </c>
      <c r="J151" s="183"/>
      <c r="K151" s="183"/>
    </row>
    <row r="152" spans="1:11">
      <c r="A152" s="52" t="s">
        <v>1502</v>
      </c>
      <c r="B152" s="77" t="s">
        <v>880</v>
      </c>
      <c r="C152" s="40" t="s">
        <v>592</v>
      </c>
      <c r="D152" s="41">
        <v>5</v>
      </c>
      <c r="E152" s="42"/>
      <c r="F152" s="42"/>
      <c r="G152" s="38">
        <f t="shared" si="17"/>
        <v>0</v>
      </c>
      <c r="H152" s="148" t="s">
        <v>349</v>
      </c>
      <c r="J152" s="183"/>
      <c r="K152" s="183"/>
    </row>
    <row r="153" spans="1:11">
      <c r="A153" s="52" t="s">
        <v>1503</v>
      </c>
      <c r="B153" s="77" t="s">
        <v>881</v>
      </c>
      <c r="C153" s="40" t="s">
        <v>592</v>
      </c>
      <c r="D153" s="41">
        <v>21</v>
      </c>
      <c r="E153" s="42"/>
      <c r="F153" s="42"/>
      <c r="G153" s="38">
        <f t="shared" si="17"/>
        <v>0</v>
      </c>
      <c r="H153" s="148" t="s">
        <v>349</v>
      </c>
      <c r="J153" s="183"/>
      <c r="K153" s="183"/>
    </row>
    <row r="154" spans="1:11">
      <c r="A154" s="52" t="s">
        <v>1504</v>
      </c>
      <c r="B154" s="77" t="s">
        <v>882</v>
      </c>
      <c r="C154" s="40" t="s">
        <v>592</v>
      </c>
      <c r="D154" s="41">
        <v>7</v>
      </c>
      <c r="E154" s="42"/>
      <c r="F154" s="42"/>
      <c r="G154" s="38">
        <f t="shared" si="17"/>
        <v>0</v>
      </c>
      <c r="H154" s="148" t="s">
        <v>349</v>
      </c>
      <c r="J154" s="183"/>
      <c r="K154" s="183"/>
    </row>
    <row r="155" spans="1:11">
      <c r="A155" s="52" t="s">
        <v>1505</v>
      </c>
      <c r="B155" s="77" t="s">
        <v>883</v>
      </c>
      <c r="C155" s="40" t="s">
        <v>592</v>
      </c>
      <c r="D155" s="41">
        <v>28</v>
      </c>
      <c r="E155" s="42"/>
      <c r="F155" s="42"/>
      <c r="G155" s="38">
        <f t="shared" si="17"/>
        <v>0</v>
      </c>
      <c r="H155" s="148" t="s">
        <v>349</v>
      </c>
      <c r="J155" s="183"/>
      <c r="K155" s="183"/>
    </row>
    <row r="156" spans="1:11">
      <c r="A156" s="52" t="s">
        <v>1506</v>
      </c>
      <c r="B156" s="77" t="s">
        <v>884</v>
      </c>
      <c r="C156" s="40" t="s">
        <v>592</v>
      </c>
      <c r="D156" s="41">
        <v>12</v>
      </c>
      <c r="E156" s="42"/>
      <c r="F156" s="42"/>
      <c r="G156" s="38">
        <f t="shared" si="17"/>
        <v>0</v>
      </c>
      <c r="H156" s="148" t="s">
        <v>349</v>
      </c>
      <c r="J156" s="183"/>
      <c r="K156" s="183"/>
    </row>
    <row r="157" spans="1:11">
      <c r="A157" s="52" t="s">
        <v>1507</v>
      </c>
      <c r="B157" s="77" t="s">
        <v>885</v>
      </c>
      <c r="C157" s="40" t="s">
        <v>592</v>
      </c>
      <c r="D157" s="41">
        <v>7</v>
      </c>
      <c r="E157" s="42"/>
      <c r="F157" s="42"/>
      <c r="G157" s="38">
        <f t="shared" si="17"/>
        <v>0</v>
      </c>
      <c r="H157" s="148" t="s">
        <v>349</v>
      </c>
      <c r="J157" s="183"/>
      <c r="K157" s="183"/>
    </row>
    <row r="158" spans="1:11">
      <c r="A158" s="52" t="s">
        <v>1508</v>
      </c>
      <c r="B158" s="77" t="s">
        <v>886</v>
      </c>
      <c r="C158" s="40" t="s">
        <v>592</v>
      </c>
      <c r="D158" s="41">
        <v>135</v>
      </c>
      <c r="E158" s="42"/>
      <c r="F158" s="42"/>
      <c r="G158" s="38">
        <f t="shared" si="17"/>
        <v>0</v>
      </c>
      <c r="H158" s="148" t="s">
        <v>349</v>
      </c>
      <c r="J158" s="183"/>
      <c r="K158" s="183"/>
    </row>
    <row r="159" spans="1:11">
      <c r="A159" s="52" t="s">
        <v>1509</v>
      </c>
      <c r="B159" s="77" t="s">
        <v>887</v>
      </c>
      <c r="C159" s="40" t="s">
        <v>592</v>
      </c>
      <c r="D159" s="41">
        <v>149</v>
      </c>
      <c r="E159" s="42"/>
      <c r="F159" s="42"/>
      <c r="G159" s="38">
        <f t="shared" si="17"/>
        <v>0</v>
      </c>
      <c r="H159" s="148" t="s">
        <v>349</v>
      </c>
      <c r="J159" s="183"/>
      <c r="K159" s="183"/>
    </row>
    <row r="160" spans="1:11">
      <c r="A160" s="52" t="s">
        <v>1510</v>
      </c>
      <c r="B160" s="77" t="s">
        <v>58</v>
      </c>
      <c r="C160" s="40" t="s">
        <v>592</v>
      </c>
      <c r="D160" s="41">
        <v>4</v>
      </c>
      <c r="E160" s="42"/>
      <c r="F160" s="42"/>
      <c r="G160" s="38">
        <f t="shared" si="17"/>
        <v>0</v>
      </c>
      <c r="H160" s="148" t="s">
        <v>349</v>
      </c>
      <c r="J160" s="183"/>
      <c r="K160" s="183"/>
    </row>
    <row r="161" spans="1:11">
      <c r="A161" s="52" t="s">
        <v>1511</v>
      </c>
      <c r="B161" s="77" t="s">
        <v>888</v>
      </c>
      <c r="C161" s="40" t="s">
        <v>592</v>
      </c>
      <c r="D161" s="41">
        <v>4</v>
      </c>
      <c r="E161" s="42"/>
      <c r="F161" s="42"/>
      <c r="G161" s="38">
        <f t="shared" si="17"/>
        <v>0</v>
      </c>
      <c r="H161" s="148" t="s">
        <v>349</v>
      </c>
      <c r="J161" s="183"/>
      <c r="K161" s="183"/>
    </row>
    <row r="162" spans="1:11">
      <c r="A162" s="52" t="s">
        <v>1512</v>
      </c>
      <c r="B162" s="77" t="s">
        <v>889</v>
      </c>
      <c r="C162" s="40" t="s">
        <v>57</v>
      </c>
      <c r="D162" s="41">
        <v>2</v>
      </c>
      <c r="E162" s="42"/>
      <c r="F162" s="42"/>
      <c r="G162" s="38">
        <f t="shared" si="17"/>
        <v>0</v>
      </c>
      <c r="H162" s="148" t="s">
        <v>349</v>
      </c>
      <c r="J162" s="183"/>
      <c r="K162" s="183"/>
    </row>
    <row r="163" spans="1:11">
      <c r="A163" s="52" t="s">
        <v>1513</v>
      </c>
      <c r="B163" s="77" t="s">
        <v>890</v>
      </c>
      <c r="C163" s="40" t="s">
        <v>57</v>
      </c>
      <c r="D163" s="41">
        <v>1</v>
      </c>
      <c r="E163" s="42"/>
      <c r="F163" s="42"/>
      <c r="G163" s="38">
        <f t="shared" si="17"/>
        <v>0</v>
      </c>
      <c r="H163" s="148" t="s">
        <v>349</v>
      </c>
      <c r="J163" s="183"/>
      <c r="K163" s="183"/>
    </row>
    <row r="164" spans="1:11">
      <c r="A164" s="52" t="s">
        <v>1514</v>
      </c>
      <c r="B164" s="77" t="s">
        <v>891</v>
      </c>
      <c r="C164" s="40" t="s">
        <v>892</v>
      </c>
      <c r="D164" s="41">
        <v>20</v>
      </c>
      <c r="E164" s="42"/>
      <c r="F164" s="42"/>
      <c r="G164" s="38">
        <f t="shared" si="17"/>
        <v>0</v>
      </c>
      <c r="H164" s="148" t="s">
        <v>349</v>
      </c>
      <c r="J164" s="183"/>
      <c r="K164" s="183"/>
    </row>
    <row r="165" spans="1:11">
      <c r="A165" s="52" t="s">
        <v>1515</v>
      </c>
      <c r="B165" s="77" t="s">
        <v>893</v>
      </c>
      <c r="C165" s="40" t="s">
        <v>592</v>
      </c>
      <c r="D165" s="41">
        <v>8</v>
      </c>
      <c r="E165" s="42"/>
      <c r="F165" s="42"/>
      <c r="G165" s="38">
        <f t="shared" si="17"/>
        <v>0</v>
      </c>
      <c r="H165" s="148" t="s">
        <v>349</v>
      </c>
      <c r="J165" s="183"/>
      <c r="K165" s="183"/>
    </row>
    <row r="166" spans="1:11">
      <c r="A166" s="52" t="s">
        <v>1516</v>
      </c>
      <c r="B166" s="77" t="s">
        <v>894</v>
      </c>
      <c r="C166" s="40" t="s">
        <v>64</v>
      </c>
      <c r="D166" s="41">
        <v>5</v>
      </c>
      <c r="E166" s="42"/>
      <c r="F166" s="42"/>
      <c r="G166" s="38">
        <f>D166*(E166+F166)</f>
        <v>0</v>
      </c>
      <c r="H166" s="148" t="s">
        <v>349</v>
      </c>
      <c r="J166" s="183"/>
      <c r="K166" s="183"/>
    </row>
    <row r="167" spans="1:11">
      <c r="A167" s="52" t="s">
        <v>1517</v>
      </c>
      <c r="B167" s="77" t="s">
        <v>896</v>
      </c>
      <c r="C167" s="40" t="s">
        <v>64</v>
      </c>
      <c r="D167" s="41">
        <v>32</v>
      </c>
      <c r="E167" s="42"/>
      <c r="F167" s="42"/>
      <c r="G167" s="38">
        <f t="shared" si="17"/>
        <v>0</v>
      </c>
      <c r="H167" s="148" t="s">
        <v>349</v>
      </c>
      <c r="J167" s="183"/>
      <c r="K167" s="183"/>
    </row>
    <row r="168" spans="1:11">
      <c r="A168" s="52" t="s">
        <v>1518</v>
      </c>
      <c r="B168" s="77" t="s">
        <v>895</v>
      </c>
      <c r="C168" s="40" t="s">
        <v>64</v>
      </c>
      <c r="D168" s="41">
        <v>80</v>
      </c>
      <c r="E168" s="42"/>
      <c r="F168" s="42"/>
      <c r="G168" s="38">
        <f t="shared" si="17"/>
        <v>0</v>
      </c>
      <c r="H168" s="148" t="s">
        <v>349</v>
      </c>
      <c r="J168" s="183"/>
      <c r="K168" s="183"/>
    </row>
    <row r="169" spans="1:11">
      <c r="A169" s="52" t="s">
        <v>1519</v>
      </c>
      <c r="B169" s="77" t="s">
        <v>897</v>
      </c>
      <c r="C169" s="40" t="s">
        <v>9</v>
      </c>
      <c r="D169" s="41">
        <v>200</v>
      </c>
      <c r="E169" s="42"/>
      <c r="F169" s="42"/>
      <c r="G169" s="38">
        <f t="shared" si="17"/>
        <v>0</v>
      </c>
      <c r="H169" s="148" t="s">
        <v>349</v>
      </c>
      <c r="J169" s="183"/>
      <c r="K169" s="183"/>
    </row>
    <row r="170" spans="1:11">
      <c r="A170" s="52" t="s">
        <v>1520</v>
      </c>
      <c r="B170" s="77" t="s">
        <v>898</v>
      </c>
      <c r="C170" s="40" t="s">
        <v>592</v>
      </c>
      <c r="D170" s="41">
        <v>21</v>
      </c>
      <c r="E170" s="42"/>
      <c r="F170" s="42"/>
      <c r="G170" s="38">
        <f t="shared" si="17"/>
        <v>0</v>
      </c>
      <c r="H170" s="148" t="s">
        <v>349</v>
      </c>
      <c r="J170" s="183"/>
      <c r="K170" s="183"/>
    </row>
    <row r="171" spans="1:11">
      <c r="A171" s="52" t="s">
        <v>1521</v>
      </c>
      <c r="B171" s="77" t="s">
        <v>899</v>
      </c>
      <c r="C171" s="40" t="s">
        <v>592</v>
      </c>
      <c r="D171" s="41">
        <v>7</v>
      </c>
      <c r="E171" s="42"/>
      <c r="F171" s="42"/>
      <c r="G171" s="38">
        <f t="shared" si="17"/>
        <v>0</v>
      </c>
      <c r="H171" s="148" t="s">
        <v>349</v>
      </c>
      <c r="J171" s="183"/>
      <c r="K171" s="183"/>
    </row>
    <row r="172" spans="1:11">
      <c r="A172" s="52" t="s">
        <v>1522</v>
      </c>
      <c r="B172" s="77" t="s">
        <v>900</v>
      </c>
      <c r="C172" s="40" t="s">
        <v>592</v>
      </c>
      <c r="D172" s="41">
        <v>60</v>
      </c>
      <c r="E172" s="42"/>
      <c r="F172" s="42"/>
      <c r="G172" s="38">
        <f t="shared" si="17"/>
        <v>0</v>
      </c>
      <c r="H172" s="148" t="s">
        <v>349</v>
      </c>
      <c r="J172" s="183"/>
      <c r="K172" s="183"/>
    </row>
    <row r="173" spans="1:11">
      <c r="A173" s="52" t="s">
        <v>1523</v>
      </c>
      <c r="B173" s="77" t="s">
        <v>901</v>
      </c>
      <c r="C173" s="40" t="s">
        <v>592</v>
      </c>
      <c r="D173" s="41">
        <v>75</v>
      </c>
      <c r="E173" s="42"/>
      <c r="F173" s="42"/>
      <c r="G173" s="38">
        <f t="shared" si="17"/>
        <v>0</v>
      </c>
      <c r="H173" s="148" t="s">
        <v>349</v>
      </c>
      <c r="J173" s="183"/>
      <c r="K173" s="183"/>
    </row>
    <row r="174" spans="1:11">
      <c r="A174" s="52" t="s">
        <v>1524</v>
      </c>
      <c r="B174" s="77" t="s">
        <v>910</v>
      </c>
      <c r="C174" s="40" t="s">
        <v>592</v>
      </c>
      <c r="D174" s="41">
        <v>7</v>
      </c>
      <c r="E174" s="42"/>
      <c r="F174" s="42"/>
      <c r="G174" s="38">
        <f t="shared" si="17"/>
        <v>0</v>
      </c>
      <c r="H174" s="148" t="s">
        <v>349</v>
      </c>
      <c r="J174" s="183"/>
      <c r="K174" s="183"/>
    </row>
    <row r="175" spans="1:11">
      <c r="A175" s="52" t="s">
        <v>1525</v>
      </c>
      <c r="B175" s="77" t="s">
        <v>911</v>
      </c>
      <c r="C175" s="40" t="s">
        <v>592</v>
      </c>
      <c r="D175" s="41">
        <v>4</v>
      </c>
      <c r="E175" s="42"/>
      <c r="F175" s="42"/>
      <c r="G175" s="38">
        <f t="shared" si="17"/>
        <v>0</v>
      </c>
      <c r="H175" s="148" t="s">
        <v>349</v>
      </c>
      <c r="J175" s="183"/>
      <c r="K175" s="183"/>
    </row>
    <row r="176" spans="1:11">
      <c r="A176" s="52" t="s">
        <v>1526</v>
      </c>
      <c r="B176" s="77" t="s">
        <v>912</v>
      </c>
      <c r="C176" s="40" t="s">
        <v>592</v>
      </c>
      <c r="D176" s="41">
        <v>9</v>
      </c>
      <c r="E176" s="42"/>
      <c r="F176" s="42"/>
      <c r="G176" s="38">
        <f t="shared" si="17"/>
        <v>0</v>
      </c>
      <c r="H176" s="148" t="s">
        <v>349</v>
      </c>
      <c r="J176" s="183"/>
      <c r="K176" s="183"/>
    </row>
    <row r="177" spans="1:11">
      <c r="A177" s="52" t="s">
        <v>1527</v>
      </c>
      <c r="B177" s="77" t="s">
        <v>913</v>
      </c>
      <c r="C177" s="40" t="s">
        <v>592</v>
      </c>
      <c r="D177" s="41">
        <v>4</v>
      </c>
      <c r="E177" s="42"/>
      <c r="F177" s="42"/>
      <c r="G177" s="38">
        <f t="shared" si="17"/>
        <v>0</v>
      </c>
      <c r="H177" s="148" t="s">
        <v>349</v>
      </c>
      <c r="J177" s="183"/>
      <c r="K177" s="183"/>
    </row>
    <row r="178" spans="1:11">
      <c r="A178" s="52" t="s">
        <v>1528</v>
      </c>
      <c r="B178" s="77" t="s">
        <v>914</v>
      </c>
      <c r="C178" s="40" t="s">
        <v>592</v>
      </c>
      <c r="D178" s="41">
        <v>6</v>
      </c>
      <c r="E178" s="42"/>
      <c r="F178" s="42"/>
      <c r="G178" s="38">
        <f t="shared" si="17"/>
        <v>0</v>
      </c>
      <c r="H178" s="148" t="s">
        <v>349</v>
      </c>
      <c r="J178" s="183"/>
      <c r="K178" s="183"/>
    </row>
    <row r="179" spans="1:11">
      <c r="A179" s="52" t="s">
        <v>1529</v>
      </c>
      <c r="B179" s="77" t="s">
        <v>915</v>
      </c>
      <c r="C179" s="40" t="s">
        <v>592</v>
      </c>
      <c r="D179" s="41">
        <v>18</v>
      </c>
      <c r="E179" s="42"/>
      <c r="F179" s="42"/>
      <c r="G179" s="38">
        <f t="shared" si="17"/>
        <v>0</v>
      </c>
      <c r="H179" s="148" t="s">
        <v>349</v>
      </c>
      <c r="J179" s="183"/>
      <c r="K179" s="183"/>
    </row>
    <row r="180" spans="1:11">
      <c r="A180" s="52" t="s">
        <v>1530</v>
      </c>
      <c r="B180" s="77" t="s">
        <v>916</v>
      </c>
      <c r="C180" s="40" t="s">
        <v>592</v>
      </c>
      <c r="D180" s="41">
        <v>2</v>
      </c>
      <c r="E180" s="42"/>
      <c r="F180" s="42"/>
      <c r="G180" s="38">
        <f>D180*(E180+F180)</f>
        <v>0</v>
      </c>
      <c r="H180" s="148" t="s">
        <v>349</v>
      </c>
      <c r="J180" s="183"/>
      <c r="K180" s="183"/>
    </row>
    <row r="181" spans="1:11">
      <c r="A181" s="52" t="s">
        <v>1531</v>
      </c>
      <c r="B181" s="77" t="s">
        <v>917</v>
      </c>
      <c r="C181" s="40" t="s">
        <v>592</v>
      </c>
      <c r="D181" s="41">
        <v>12</v>
      </c>
      <c r="E181" s="42"/>
      <c r="F181" s="42"/>
      <c r="G181" s="38">
        <f t="shared" si="17"/>
        <v>0</v>
      </c>
      <c r="H181" s="148" t="s">
        <v>349</v>
      </c>
      <c r="J181" s="183"/>
      <c r="K181" s="183"/>
    </row>
    <row r="182" spans="1:11">
      <c r="A182" s="52" t="s">
        <v>1532</v>
      </c>
      <c r="B182" s="77" t="s">
        <v>918</v>
      </c>
      <c r="C182" s="40" t="s">
        <v>592</v>
      </c>
      <c r="D182" s="41">
        <v>3</v>
      </c>
      <c r="E182" s="42"/>
      <c r="F182" s="42"/>
      <c r="G182" s="38">
        <f t="shared" si="17"/>
        <v>0</v>
      </c>
      <c r="H182" s="148" t="s">
        <v>349</v>
      </c>
      <c r="J182" s="183"/>
      <c r="K182" s="183"/>
    </row>
    <row r="183" spans="1:11">
      <c r="A183" s="52" t="s">
        <v>1533</v>
      </c>
      <c r="B183" s="77" t="s">
        <v>919</v>
      </c>
      <c r="C183" s="40" t="s">
        <v>592</v>
      </c>
      <c r="D183" s="41">
        <v>15</v>
      </c>
      <c r="E183" s="42"/>
      <c r="F183" s="42"/>
      <c r="G183" s="38">
        <f t="shared" si="17"/>
        <v>0</v>
      </c>
      <c r="H183" s="148" t="s">
        <v>349</v>
      </c>
      <c r="J183" s="183"/>
      <c r="K183" s="183"/>
    </row>
    <row r="184" spans="1:11">
      <c r="A184" s="52" t="s">
        <v>1534</v>
      </c>
      <c r="B184" s="77" t="s">
        <v>920</v>
      </c>
      <c r="C184" s="40" t="s">
        <v>592</v>
      </c>
      <c r="D184" s="41">
        <v>5</v>
      </c>
      <c r="E184" s="42"/>
      <c r="F184" s="42"/>
      <c r="G184" s="38">
        <f t="shared" si="17"/>
        <v>0</v>
      </c>
      <c r="H184" s="148" t="s">
        <v>349</v>
      </c>
      <c r="J184" s="183"/>
      <c r="K184" s="183"/>
    </row>
    <row r="185" spans="1:11">
      <c r="A185" s="52" t="s">
        <v>1535</v>
      </c>
      <c r="B185" s="77" t="s">
        <v>921</v>
      </c>
      <c r="C185" s="40" t="s">
        <v>592</v>
      </c>
      <c r="D185" s="41">
        <v>8</v>
      </c>
      <c r="E185" s="42"/>
      <c r="F185" s="42"/>
      <c r="G185" s="38">
        <f t="shared" si="17"/>
        <v>0</v>
      </c>
      <c r="H185" s="148" t="s">
        <v>349</v>
      </c>
      <c r="J185" s="183"/>
      <c r="K185" s="183"/>
    </row>
    <row r="186" spans="1:11">
      <c r="A186" s="52" t="s">
        <v>1536</v>
      </c>
      <c r="B186" s="77" t="s">
        <v>922</v>
      </c>
      <c r="C186" s="40" t="s">
        <v>592</v>
      </c>
      <c r="D186" s="41">
        <v>13</v>
      </c>
      <c r="E186" s="42"/>
      <c r="F186" s="42"/>
      <c r="G186" s="38">
        <f t="shared" si="17"/>
        <v>0</v>
      </c>
      <c r="H186" s="148" t="s">
        <v>349</v>
      </c>
      <c r="J186" s="183"/>
      <c r="K186" s="183"/>
    </row>
    <row r="187" spans="1:11">
      <c r="A187" s="52" t="s">
        <v>1537</v>
      </c>
      <c r="B187" s="77" t="s">
        <v>923</v>
      </c>
      <c r="C187" s="40" t="s">
        <v>592</v>
      </c>
      <c r="D187" s="41">
        <v>2</v>
      </c>
      <c r="E187" s="42"/>
      <c r="F187" s="42"/>
      <c r="G187" s="38">
        <f t="shared" si="17"/>
        <v>0</v>
      </c>
      <c r="H187" s="148" t="s">
        <v>349</v>
      </c>
      <c r="J187" s="183"/>
      <c r="K187" s="183"/>
    </row>
    <row r="188" spans="1:11">
      <c r="A188" s="52" t="s">
        <v>1538</v>
      </c>
      <c r="B188" s="77" t="s">
        <v>924</v>
      </c>
      <c r="C188" s="40" t="s">
        <v>592</v>
      </c>
      <c r="D188" s="41">
        <v>3</v>
      </c>
      <c r="E188" s="42"/>
      <c r="F188" s="42"/>
      <c r="G188" s="38">
        <f t="shared" si="17"/>
        <v>0</v>
      </c>
      <c r="H188" s="148" t="s">
        <v>349</v>
      </c>
      <c r="J188" s="183"/>
      <c r="K188" s="183"/>
    </row>
    <row r="189" spans="1:11">
      <c r="A189" s="52" t="s">
        <v>1539</v>
      </c>
      <c r="B189" s="77" t="s">
        <v>925</v>
      </c>
      <c r="C189" s="40" t="s">
        <v>592</v>
      </c>
      <c r="D189" s="41">
        <v>5</v>
      </c>
      <c r="E189" s="42"/>
      <c r="F189" s="42"/>
      <c r="G189" s="38">
        <f t="shared" si="17"/>
        <v>0</v>
      </c>
      <c r="H189" s="148" t="s">
        <v>349</v>
      </c>
      <c r="J189" s="183"/>
      <c r="K189" s="183"/>
    </row>
    <row r="190" spans="1:11">
      <c r="A190" s="52" t="s">
        <v>1540</v>
      </c>
      <c r="B190" s="77" t="s">
        <v>926</v>
      </c>
      <c r="C190" s="40" t="s">
        <v>592</v>
      </c>
      <c r="D190" s="41">
        <v>2</v>
      </c>
      <c r="E190" s="42"/>
      <c r="F190" s="42"/>
      <c r="G190" s="38">
        <f t="shared" si="17"/>
        <v>0</v>
      </c>
      <c r="H190" s="148" t="s">
        <v>349</v>
      </c>
      <c r="J190" s="183"/>
      <c r="K190" s="183"/>
    </row>
    <row r="191" spans="1:11">
      <c r="A191" s="52" t="s">
        <v>1541</v>
      </c>
      <c r="B191" s="77" t="s">
        <v>927</v>
      </c>
      <c r="C191" s="40" t="s">
        <v>592</v>
      </c>
      <c r="D191" s="41">
        <v>1</v>
      </c>
      <c r="E191" s="42"/>
      <c r="F191" s="42"/>
      <c r="G191" s="38">
        <f t="shared" si="17"/>
        <v>0</v>
      </c>
      <c r="H191" s="148" t="s">
        <v>349</v>
      </c>
      <c r="J191" s="183"/>
      <c r="K191" s="183"/>
    </row>
    <row r="192" spans="1:11">
      <c r="A192" s="52" t="s">
        <v>1542</v>
      </c>
      <c r="B192" s="77" t="s">
        <v>928</v>
      </c>
      <c r="C192" s="40" t="s">
        <v>592</v>
      </c>
      <c r="D192" s="41">
        <v>4</v>
      </c>
      <c r="E192" s="42"/>
      <c r="F192" s="42"/>
      <c r="G192" s="38">
        <f t="shared" si="17"/>
        <v>0</v>
      </c>
      <c r="H192" s="148" t="s">
        <v>349</v>
      </c>
      <c r="J192" s="183"/>
      <c r="K192" s="183"/>
    </row>
    <row r="193" spans="1:11">
      <c r="A193" s="52" t="s">
        <v>1543</v>
      </c>
      <c r="B193" s="77" t="s">
        <v>872</v>
      </c>
      <c r="C193" s="40" t="s">
        <v>592</v>
      </c>
      <c r="D193" s="41">
        <v>4</v>
      </c>
      <c r="E193" s="42"/>
      <c r="F193" s="42"/>
      <c r="G193" s="38">
        <f t="shared" si="17"/>
        <v>0</v>
      </c>
      <c r="H193" s="148" t="s">
        <v>349</v>
      </c>
      <c r="J193" s="183"/>
      <c r="K193" s="183"/>
    </row>
    <row r="194" spans="1:11">
      <c r="A194" s="52" t="s">
        <v>1544</v>
      </c>
      <c r="B194" s="77" t="s">
        <v>929</v>
      </c>
      <c r="C194" s="40" t="s">
        <v>592</v>
      </c>
      <c r="D194" s="41">
        <v>4</v>
      </c>
      <c r="E194" s="42"/>
      <c r="F194" s="42"/>
      <c r="G194" s="38">
        <f t="shared" si="17"/>
        <v>0</v>
      </c>
      <c r="H194" s="148" t="s">
        <v>349</v>
      </c>
      <c r="J194" s="183"/>
      <c r="K194" s="183"/>
    </row>
    <row r="195" spans="1:11">
      <c r="A195" s="52" t="s">
        <v>1545</v>
      </c>
      <c r="B195" s="77" t="s">
        <v>930</v>
      </c>
      <c r="C195" s="40" t="s">
        <v>57</v>
      </c>
      <c r="D195" s="41">
        <v>1</v>
      </c>
      <c r="E195" s="42"/>
      <c r="F195" s="42"/>
      <c r="G195" s="38">
        <f t="shared" si="17"/>
        <v>0</v>
      </c>
      <c r="H195" s="148" t="s">
        <v>349</v>
      </c>
    </row>
    <row r="196" spans="1:11">
      <c r="A196" s="224" t="s">
        <v>1401</v>
      </c>
      <c r="B196" s="223" t="s">
        <v>876</v>
      </c>
      <c r="C196" s="187"/>
      <c r="D196" s="188"/>
      <c r="E196" s="221">
        <f>SUMPRODUCT(D197:D249,E197:E249)</f>
        <v>0</v>
      </c>
      <c r="F196" s="221">
        <f>SUMPRODUCT(D197:D249,F197:F249)</f>
        <v>0</v>
      </c>
      <c r="G196" s="221">
        <f>SUM(G197:G249)</f>
        <v>0</v>
      </c>
      <c r="H196" s="308" t="s">
        <v>439</v>
      </c>
    </row>
    <row r="197" spans="1:11">
      <c r="A197" s="52" t="s">
        <v>1402</v>
      </c>
      <c r="B197" s="77" t="s">
        <v>877</v>
      </c>
      <c r="C197" s="40" t="s">
        <v>592</v>
      </c>
      <c r="D197" s="41">
        <v>21</v>
      </c>
      <c r="E197" s="42"/>
      <c r="F197" s="42"/>
      <c r="G197" s="38">
        <f t="shared" ref="G197:G249" si="18">D197*(E197+F197)</f>
        <v>0</v>
      </c>
      <c r="H197" s="148" t="s">
        <v>349</v>
      </c>
      <c r="J197" s="183"/>
      <c r="K197" s="183"/>
    </row>
    <row r="198" spans="1:11">
      <c r="A198" s="52" t="s">
        <v>1414</v>
      </c>
      <c r="B198" s="77" t="s">
        <v>878</v>
      </c>
      <c r="C198" s="40" t="s">
        <v>592</v>
      </c>
      <c r="D198" s="41">
        <v>10</v>
      </c>
      <c r="E198" s="42"/>
      <c r="F198" s="42"/>
      <c r="G198" s="38">
        <f t="shared" si="18"/>
        <v>0</v>
      </c>
      <c r="H198" s="148" t="s">
        <v>349</v>
      </c>
    </row>
    <row r="199" spans="1:11">
      <c r="A199" s="52" t="s">
        <v>1415</v>
      </c>
      <c r="B199" s="77" t="s">
        <v>879</v>
      </c>
      <c r="C199" s="40" t="s">
        <v>592</v>
      </c>
      <c r="D199" s="41">
        <v>5</v>
      </c>
      <c r="E199" s="42"/>
      <c r="F199" s="42"/>
      <c r="G199" s="38">
        <f t="shared" si="18"/>
        <v>0</v>
      </c>
      <c r="H199" s="148" t="s">
        <v>349</v>
      </c>
    </row>
    <row r="200" spans="1:11">
      <c r="A200" s="52" t="s">
        <v>1416</v>
      </c>
      <c r="B200" s="77" t="s">
        <v>880</v>
      </c>
      <c r="C200" s="40" t="s">
        <v>592</v>
      </c>
      <c r="D200" s="41">
        <v>4</v>
      </c>
      <c r="E200" s="42"/>
      <c r="F200" s="42"/>
      <c r="G200" s="38">
        <f t="shared" si="18"/>
        <v>0</v>
      </c>
      <c r="H200" s="148" t="s">
        <v>349</v>
      </c>
    </row>
    <row r="201" spans="1:11">
      <c r="A201" s="52" t="s">
        <v>1417</v>
      </c>
      <c r="B201" s="77" t="s">
        <v>882</v>
      </c>
      <c r="C201" s="40" t="s">
        <v>592</v>
      </c>
      <c r="D201" s="41">
        <v>8</v>
      </c>
      <c r="E201" s="42"/>
      <c r="F201" s="42"/>
      <c r="G201" s="38">
        <f t="shared" si="18"/>
        <v>0</v>
      </c>
      <c r="H201" s="148" t="s">
        <v>349</v>
      </c>
    </row>
    <row r="202" spans="1:11">
      <c r="A202" s="52" t="s">
        <v>1418</v>
      </c>
      <c r="B202" s="77" t="s">
        <v>933</v>
      </c>
      <c r="C202" s="40" t="s">
        <v>592</v>
      </c>
      <c r="D202" s="41">
        <v>1</v>
      </c>
      <c r="E202" s="42"/>
      <c r="F202" s="42"/>
      <c r="G202" s="38">
        <f t="shared" si="18"/>
        <v>0</v>
      </c>
      <c r="H202" s="148" t="s">
        <v>349</v>
      </c>
    </row>
    <row r="203" spans="1:11">
      <c r="A203" s="52" t="s">
        <v>1419</v>
      </c>
      <c r="B203" s="77" t="s">
        <v>934</v>
      </c>
      <c r="C203" s="40" t="s">
        <v>592</v>
      </c>
      <c r="D203" s="41">
        <v>1</v>
      </c>
      <c r="E203" s="42"/>
      <c r="F203" s="42"/>
      <c r="G203" s="38">
        <f t="shared" si="18"/>
        <v>0</v>
      </c>
      <c r="H203" s="148" t="s">
        <v>349</v>
      </c>
    </row>
    <row r="204" spans="1:11">
      <c r="A204" s="52" t="s">
        <v>1420</v>
      </c>
      <c r="B204" s="77" t="s">
        <v>883</v>
      </c>
      <c r="C204" s="40" t="s">
        <v>592</v>
      </c>
      <c r="D204" s="41">
        <v>10</v>
      </c>
      <c r="E204" s="42"/>
      <c r="F204" s="42"/>
      <c r="G204" s="38">
        <f t="shared" si="18"/>
        <v>0</v>
      </c>
      <c r="H204" s="148" t="s">
        <v>349</v>
      </c>
    </row>
    <row r="205" spans="1:11">
      <c r="A205" s="52" t="s">
        <v>1546</v>
      </c>
      <c r="B205" s="77" t="s">
        <v>884</v>
      </c>
      <c r="C205" s="40" t="s">
        <v>592</v>
      </c>
      <c r="D205" s="41">
        <v>43</v>
      </c>
      <c r="E205" s="42"/>
      <c r="F205" s="42"/>
      <c r="G205" s="38">
        <f t="shared" si="18"/>
        <v>0</v>
      </c>
      <c r="H205" s="148" t="s">
        <v>349</v>
      </c>
    </row>
    <row r="206" spans="1:11">
      <c r="A206" s="52" t="s">
        <v>1547</v>
      </c>
      <c r="B206" s="77" t="s">
        <v>885</v>
      </c>
      <c r="C206" s="40" t="s">
        <v>592</v>
      </c>
      <c r="D206" s="41">
        <v>24</v>
      </c>
      <c r="E206" s="42"/>
      <c r="F206" s="42"/>
      <c r="G206" s="38">
        <f t="shared" si="18"/>
        <v>0</v>
      </c>
      <c r="H206" s="148" t="s">
        <v>349</v>
      </c>
    </row>
    <row r="207" spans="1:11">
      <c r="A207" s="52" t="s">
        <v>1548</v>
      </c>
      <c r="B207" s="77" t="s">
        <v>935</v>
      </c>
      <c r="C207" s="40" t="s">
        <v>592</v>
      </c>
      <c r="D207" s="41">
        <v>78</v>
      </c>
      <c r="E207" s="42"/>
      <c r="F207" s="42"/>
      <c r="G207" s="38">
        <f t="shared" si="18"/>
        <v>0</v>
      </c>
      <c r="H207" s="148" t="s">
        <v>349</v>
      </c>
    </row>
    <row r="208" spans="1:11">
      <c r="A208" s="52" t="s">
        <v>1549</v>
      </c>
      <c r="B208" s="77" t="s">
        <v>936</v>
      </c>
      <c r="C208" s="40" t="s">
        <v>592</v>
      </c>
      <c r="D208" s="41">
        <v>126</v>
      </c>
      <c r="E208" s="42"/>
      <c r="F208" s="42"/>
      <c r="G208" s="38">
        <f t="shared" si="18"/>
        <v>0</v>
      </c>
      <c r="H208" s="148" t="s">
        <v>349</v>
      </c>
    </row>
    <row r="209" spans="1:8">
      <c r="A209" s="52" t="s">
        <v>1550</v>
      </c>
      <c r="B209" s="77" t="s">
        <v>58</v>
      </c>
      <c r="C209" s="40" t="s">
        <v>592</v>
      </c>
      <c r="D209" s="41">
        <v>5</v>
      </c>
      <c r="E209" s="42"/>
      <c r="F209" s="42"/>
      <c r="G209" s="38">
        <f t="shared" si="18"/>
        <v>0</v>
      </c>
      <c r="H209" s="148" t="s">
        <v>349</v>
      </c>
    </row>
    <row r="210" spans="1:8">
      <c r="A210" s="52" t="s">
        <v>1551</v>
      </c>
      <c r="B210" s="77" t="s">
        <v>888</v>
      </c>
      <c r="C210" s="40" t="s">
        <v>592</v>
      </c>
      <c r="D210" s="41">
        <v>5</v>
      </c>
      <c r="E210" s="42"/>
      <c r="F210" s="42"/>
      <c r="G210" s="38">
        <f t="shared" si="18"/>
        <v>0</v>
      </c>
      <c r="H210" s="148" t="s">
        <v>349</v>
      </c>
    </row>
    <row r="211" spans="1:8">
      <c r="A211" s="52" t="s">
        <v>1552</v>
      </c>
      <c r="B211" s="77" t="s">
        <v>937</v>
      </c>
      <c r="C211" s="40" t="s">
        <v>592</v>
      </c>
      <c r="D211" s="41">
        <v>2</v>
      </c>
      <c r="E211" s="42"/>
      <c r="F211" s="42"/>
      <c r="G211" s="38">
        <f t="shared" si="18"/>
        <v>0</v>
      </c>
      <c r="H211" s="148" t="s">
        <v>349</v>
      </c>
    </row>
    <row r="212" spans="1:8">
      <c r="A212" s="52" t="s">
        <v>1553</v>
      </c>
      <c r="B212" s="77" t="s">
        <v>938</v>
      </c>
      <c r="C212" s="40" t="s">
        <v>592</v>
      </c>
      <c r="D212" s="41">
        <v>2</v>
      </c>
      <c r="E212" s="42"/>
      <c r="F212" s="42"/>
      <c r="G212" s="38">
        <f t="shared" si="18"/>
        <v>0</v>
      </c>
      <c r="H212" s="148" t="s">
        <v>349</v>
      </c>
    </row>
    <row r="213" spans="1:8">
      <c r="A213" s="52" t="s">
        <v>1554</v>
      </c>
      <c r="B213" s="77" t="s">
        <v>889</v>
      </c>
      <c r="C213" s="40" t="s">
        <v>57</v>
      </c>
      <c r="D213" s="41">
        <v>5</v>
      </c>
      <c r="E213" s="42"/>
      <c r="F213" s="42"/>
      <c r="G213" s="38">
        <f t="shared" si="18"/>
        <v>0</v>
      </c>
      <c r="H213" s="148" t="s">
        <v>349</v>
      </c>
    </row>
    <row r="214" spans="1:8">
      <c r="A214" s="52" t="s">
        <v>1555</v>
      </c>
      <c r="B214" s="77" t="s">
        <v>891</v>
      </c>
      <c r="C214" s="40" t="s">
        <v>9</v>
      </c>
      <c r="D214" s="41">
        <v>203</v>
      </c>
      <c r="E214" s="42"/>
      <c r="F214" s="42"/>
      <c r="G214" s="38">
        <f t="shared" si="18"/>
        <v>0</v>
      </c>
      <c r="H214" s="148" t="s">
        <v>349</v>
      </c>
    </row>
    <row r="215" spans="1:8">
      <c r="A215" s="52" t="s">
        <v>1556</v>
      </c>
      <c r="B215" s="77" t="s">
        <v>893</v>
      </c>
      <c r="C215" s="40" t="s">
        <v>592</v>
      </c>
      <c r="D215" s="41">
        <v>10</v>
      </c>
      <c r="E215" s="42"/>
      <c r="F215" s="42"/>
      <c r="G215" s="38">
        <f t="shared" si="18"/>
        <v>0</v>
      </c>
      <c r="H215" s="148" t="s">
        <v>349</v>
      </c>
    </row>
    <row r="216" spans="1:8">
      <c r="A216" s="52" t="s">
        <v>1557</v>
      </c>
      <c r="B216" s="77" t="s">
        <v>894</v>
      </c>
      <c r="C216" s="40" t="s">
        <v>64</v>
      </c>
      <c r="D216" s="41">
        <v>32</v>
      </c>
      <c r="E216" s="42"/>
      <c r="F216" s="42"/>
      <c r="G216" s="38">
        <f t="shared" si="18"/>
        <v>0</v>
      </c>
      <c r="H216" s="148" t="s">
        <v>349</v>
      </c>
    </row>
    <row r="217" spans="1:8">
      <c r="A217" s="52" t="s">
        <v>1558</v>
      </c>
      <c r="B217" s="77" t="s">
        <v>896</v>
      </c>
      <c r="C217" s="40" t="s">
        <v>64</v>
      </c>
      <c r="D217" s="41">
        <v>38</v>
      </c>
      <c r="E217" s="42"/>
      <c r="F217" s="42"/>
      <c r="G217" s="38">
        <f t="shared" si="18"/>
        <v>0</v>
      </c>
      <c r="H217" s="148" t="s">
        <v>349</v>
      </c>
    </row>
    <row r="218" spans="1:8">
      <c r="A218" s="52" t="s">
        <v>1559</v>
      </c>
      <c r="B218" s="77" t="s">
        <v>895</v>
      </c>
      <c r="C218" s="40" t="s">
        <v>64</v>
      </c>
      <c r="D218" s="41">
        <v>96</v>
      </c>
      <c r="E218" s="42"/>
      <c r="F218" s="42"/>
      <c r="G218" s="38">
        <f t="shared" si="18"/>
        <v>0</v>
      </c>
      <c r="H218" s="148" t="s">
        <v>349</v>
      </c>
    </row>
    <row r="219" spans="1:8">
      <c r="A219" s="52" t="s">
        <v>1560</v>
      </c>
      <c r="B219" s="77" t="s">
        <v>939</v>
      </c>
      <c r="C219" s="40" t="s">
        <v>64</v>
      </c>
      <c r="D219" s="41">
        <v>11</v>
      </c>
      <c r="E219" s="42"/>
      <c r="F219" s="42"/>
      <c r="G219" s="38">
        <f t="shared" si="18"/>
        <v>0</v>
      </c>
      <c r="H219" s="148" t="s">
        <v>349</v>
      </c>
    </row>
    <row r="220" spans="1:8">
      <c r="A220" s="52" t="s">
        <v>1561</v>
      </c>
      <c r="B220" s="77" t="s">
        <v>897</v>
      </c>
      <c r="C220" s="40" t="s">
        <v>9</v>
      </c>
      <c r="D220" s="41">
        <v>150</v>
      </c>
      <c r="E220" s="42"/>
      <c r="F220" s="42"/>
      <c r="G220" s="38">
        <f t="shared" si="18"/>
        <v>0</v>
      </c>
      <c r="H220" s="148" t="s">
        <v>349</v>
      </c>
    </row>
    <row r="221" spans="1:8">
      <c r="A221" s="52" t="s">
        <v>1562</v>
      </c>
      <c r="B221" s="77" t="s">
        <v>898</v>
      </c>
      <c r="C221" s="40" t="s">
        <v>592</v>
      </c>
      <c r="D221" s="41">
        <v>45</v>
      </c>
      <c r="E221" s="42"/>
      <c r="F221" s="42"/>
      <c r="G221" s="38">
        <f t="shared" si="18"/>
        <v>0</v>
      </c>
      <c r="H221" s="148" t="s">
        <v>349</v>
      </c>
    </row>
    <row r="222" spans="1:8">
      <c r="A222" s="52" t="s">
        <v>1563</v>
      </c>
      <c r="B222" s="77" t="s">
        <v>899</v>
      </c>
      <c r="C222" s="40" t="s">
        <v>592</v>
      </c>
      <c r="D222" s="41">
        <v>12</v>
      </c>
      <c r="E222" s="42"/>
      <c r="F222" s="42"/>
      <c r="G222" s="38">
        <f t="shared" si="18"/>
        <v>0</v>
      </c>
      <c r="H222" s="148" t="s">
        <v>349</v>
      </c>
    </row>
    <row r="223" spans="1:8">
      <c r="A223" s="52" t="s">
        <v>1564</v>
      </c>
      <c r="B223" s="77" t="s">
        <v>900</v>
      </c>
      <c r="C223" s="40" t="s">
        <v>592</v>
      </c>
      <c r="D223" s="41">
        <v>50</v>
      </c>
      <c r="E223" s="42"/>
      <c r="F223" s="42"/>
      <c r="G223" s="38">
        <f t="shared" si="18"/>
        <v>0</v>
      </c>
      <c r="H223" s="148" t="s">
        <v>349</v>
      </c>
    </row>
    <row r="224" spans="1:8">
      <c r="A224" s="52" t="s">
        <v>1565</v>
      </c>
      <c r="B224" s="77" t="s">
        <v>901</v>
      </c>
      <c r="C224" s="40" t="s">
        <v>592</v>
      </c>
      <c r="D224" s="41">
        <v>65</v>
      </c>
      <c r="E224" s="42"/>
      <c r="F224" s="42"/>
      <c r="G224" s="38">
        <f t="shared" si="18"/>
        <v>0</v>
      </c>
      <c r="H224" s="148" t="s">
        <v>349</v>
      </c>
    </row>
    <row r="225" spans="1:8">
      <c r="A225" s="52" t="s">
        <v>1566</v>
      </c>
      <c r="B225" s="77" t="s">
        <v>910</v>
      </c>
      <c r="C225" s="40" t="s">
        <v>592</v>
      </c>
      <c r="D225" s="41">
        <v>12</v>
      </c>
      <c r="E225" s="42"/>
      <c r="F225" s="42"/>
      <c r="G225" s="38">
        <f t="shared" si="18"/>
        <v>0</v>
      </c>
      <c r="H225" s="148" t="s">
        <v>349</v>
      </c>
    </row>
    <row r="226" spans="1:8">
      <c r="A226" s="52" t="s">
        <v>1567</v>
      </c>
      <c r="B226" s="77" t="s">
        <v>940</v>
      </c>
      <c r="C226" s="40" t="s">
        <v>592</v>
      </c>
      <c r="D226" s="41">
        <v>20</v>
      </c>
      <c r="E226" s="42"/>
      <c r="F226" s="42"/>
      <c r="G226" s="38">
        <f t="shared" si="18"/>
        <v>0</v>
      </c>
      <c r="H226" s="148" t="s">
        <v>349</v>
      </c>
    </row>
    <row r="227" spans="1:8">
      <c r="A227" s="52" t="s">
        <v>1568</v>
      </c>
      <c r="B227" s="77" t="s">
        <v>941</v>
      </c>
      <c r="C227" s="40" t="s">
        <v>592</v>
      </c>
      <c r="D227" s="41">
        <v>21</v>
      </c>
      <c r="E227" s="42"/>
      <c r="F227" s="42"/>
      <c r="G227" s="38">
        <f t="shared" si="18"/>
        <v>0</v>
      </c>
      <c r="H227" s="148" t="s">
        <v>349</v>
      </c>
    </row>
    <row r="228" spans="1:8">
      <c r="A228" s="52" t="s">
        <v>1569</v>
      </c>
      <c r="B228" s="77" t="s">
        <v>942</v>
      </c>
      <c r="C228" s="40" t="s">
        <v>592</v>
      </c>
      <c r="D228" s="41">
        <v>20</v>
      </c>
      <c r="E228" s="42"/>
      <c r="F228" s="42"/>
      <c r="G228" s="38">
        <f t="shared" si="18"/>
        <v>0</v>
      </c>
      <c r="H228" s="148" t="s">
        <v>349</v>
      </c>
    </row>
    <row r="229" spans="1:8">
      <c r="A229" s="52" t="s">
        <v>1570</v>
      </c>
      <c r="B229" s="77" t="s">
        <v>943</v>
      </c>
      <c r="C229" s="40" t="s">
        <v>592</v>
      </c>
      <c r="D229" s="41">
        <v>18</v>
      </c>
      <c r="E229" s="42"/>
      <c r="F229" s="42"/>
      <c r="G229" s="38">
        <f t="shared" si="18"/>
        <v>0</v>
      </c>
      <c r="H229" s="148" t="s">
        <v>349</v>
      </c>
    </row>
    <row r="230" spans="1:8">
      <c r="A230" s="52" t="s">
        <v>1571</v>
      </c>
      <c r="B230" s="77" t="s">
        <v>944</v>
      </c>
      <c r="C230" s="40" t="s">
        <v>592</v>
      </c>
      <c r="D230" s="41">
        <v>12</v>
      </c>
      <c r="E230" s="42"/>
      <c r="F230" s="42"/>
      <c r="G230" s="38">
        <f t="shared" si="18"/>
        <v>0</v>
      </c>
      <c r="H230" s="148" t="s">
        <v>349</v>
      </c>
    </row>
    <row r="231" spans="1:8">
      <c r="A231" s="52" t="s">
        <v>1572</v>
      </c>
      <c r="B231" s="77" t="s">
        <v>945</v>
      </c>
      <c r="C231" s="40" t="s">
        <v>592</v>
      </c>
      <c r="D231" s="41">
        <v>22</v>
      </c>
      <c r="E231" s="42"/>
      <c r="F231" s="42"/>
      <c r="G231" s="38">
        <f t="shared" si="18"/>
        <v>0</v>
      </c>
      <c r="H231" s="148" t="s">
        <v>349</v>
      </c>
    </row>
    <row r="232" spans="1:8">
      <c r="A232" s="52" t="s">
        <v>1573</v>
      </c>
      <c r="B232" s="77" t="s">
        <v>961</v>
      </c>
      <c r="C232" s="40" t="s">
        <v>592</v>
      </c>
      <c r="D232" s="41">
        <v>10</v>
      </c>
      <c r="E232" s="42"/>
      <c r="F232" s="42"/>
      <c r="G232" s="38">
        <f t="shared" si="18"/>
        <v>0</v>
      </c>
      <c r="H232" s="148" t="s">
        <v>349</v>
      </c>
    </row>
    <row r="233" spans="1:8">
      <c r="A233" s="52" t="s">
        <v>1574</v>
      </c>
      <c r="B233" s="77" t="s">
        <v>962</v>
      </c>
      <c r="C233" s="40" t="s">
        <v>592</v>
      </c>
      <c r="D233" s="41">
        <v>17</v>
      </c>
      <c r="E233" s="42"/>
      <c r="F233" s="42"/>
      <c r="G233" s="38">
        <f t="shared" si="18"/>
        <v>0</v>
      </c>
      <c r="H233" s="148" t="s">
        <v>349</v>
      </c>
    </row>
    <row r="234" spans="1:8">
      <c r="A234" s="52" t="s">
        <v>1575</v>
      </c>
      <c r="B234" s="77" t="s">
        <v>963</v>
      </c>
      <c r="C234" s="40" t="s">
        <v>592</v>
      </c>
      <c r="D234" s="41">
        <v>8</v>
      </c>
      <c r="E234" s="42"/>
      <c r="F234" s="42"/>
      <c r="G234" s="38">
        <f t="shared" si="18"/>
        <v>0</v>
      </c>
      <c r="H234" s="148" t="s">
        <v>349</v>
      </c>
    </row>
    <row r="235" spans="1:8">
      <c r="A235" s="52" t="s">
        <v>1576</v>
      </c>
      <c r="B235" s="77" t="s">
        <v>964</v>
      </c>
      <c r="C235" s="40" t="s">
        <v>592</v>
      </c>
      <c r="D235" s="41">
        <v>22</v>
      </c>
      <c r="E235" s="42"/>
      <c r="F235" s="42"/>
      <c r="G235" s="38">
        <f t="shared" si="18"/>
        <v>0</v>
      </c>
      <c r="H235" s="148" t="s">
        <v>349</v>
      </c>
    </row>
    <row r="236" spans="1:8">
      <c r="A236" s="52" t="s">
        <v>1577</v>
      </c>
      <c r="B236" s="77" t="s">
        <v>965</v>
      </c>
      <c r="C236" s="40" t="s">
        <v>592</v>
      </c>
      <c r="D236" s="41">
        <v>12</v>
      </c>
      <c r="E236" s="42"/>
      <c r="F236" s="42"/>
      <c r="G236" s="38">
        <f t="shared" si="18"/>
        <v>0</v>
      </c>
      <c r="H236" s="148" t="s">
        <v>349</v>
      </c>
    </row>
    <row r="237" spans="1:8">
      <c r="A237" s="52" t="s">
        <v>1578</v>
      </c>
      <c r="B237" s="77" t="s">
        <v>966</v>
      </c>
      <c r="C237" s="40" t="s">
        <v>592</v>
      </c>
      <c r="D237" s="41">
        <v>16</v>
      </c>
      <c r="E237" s="42"/>
      <c r="F237" s="42"/>
      <c r="G237" s="38">
        <f t="shared" si="18"/>
        <v>0</v>
      </c>
      <c r="H237" s="148" t="s">
        <v>349</v>
      </c>
    </row>
    <row r="238" spans="1:8">
      <c r="A238" s="52" t="s">
        <v>1579</v>
      </c>
      <c r="B238" s="77" t="s">
        <v>967</v>
      </c>
      <c r="C238" s="40" t="s">
        <v>592</v>
      </c>
      <c r="D238" s="41">
        <v>8</v>
      </c>
      <c r="E238" s="42"/>
      <c r="F238" s="42"/>
      <c r="G238" s="38">
        <f t="shared" si="18"/>
        <v>0</v>
      </c>
      <c r="H238" s="148" t="s">
        <v>349</v>
      </c>
    </row>
    <row r="239" spans="1:8">
      <c r="A239" s="52" t="s">
        <v>1580</v>
      </c>
      <c r="B239" s="77" t="s">
        <v>968</v>
      </c>
      <c r="C239" s="40" t="s">
        <v>592</v>
      </c>
      <c r="D239" s="41">
        <v>23</v>
      </c>
      <c r="E239" s="42"/>
      <c r="F239" s="42"/>
      <c r="G239" s="38">
        <f t="shared" si="18"/>
        <v>0</v>
      </c>
      <c r="H239" s="148" t="s">
        <v>349</v>
      </c>
    </row>
    <row r="240" spans="1:8">
      <c r="A240" s="52" t="s">
        <v>1581</v>
      </c>
      <c r="B240" s="77" t="s">
        <v>969</v>
      </c>
      <c r="C240" s="40" t="s">
        <v>592</v>
      </c>
      <c r="D240" s="41">
        <v>28</v>
      </c>
      <c r="E240" s="42"/>
      <c r="F240" s="42"/>
      <c r="G240" s="38">
        <f t="shared" si="18"/>
        <v>0</v>
      </c>
      <c r="H240" s="148" t="s">
        <v>349</v>
      </c>
    </row>
    <row r="241" spans="1:8">
      <c r="A241" s="52" t="s">
        <v>1582</v>
      </c>
      <c r="B241" s="77" t="s">
        <v>970</v>
      </c>
      <c r="C241" s="40" t="s">
        <v>592</v>
      </c>
      <c r="D241" s="41">
        <v>10</v>
      </c>
      <c r="E241" s="42"/>
      <c r="F241" s="42"/>
      <c r="G241" s="38">
        <f t="shared" si="18"/>
        <v>0</v>
      </c>
      <c r="H241" s="148" t="s">
        <v>349</v>
      </c>
    </row>
    <row r="242" spans="1:8">
      <c r="A242" s="52" t="s">
        <v>1583</v>
      </c>
      <c r="B242" s="77" t="s">
        <v>971</v>
      </c>
      <c r="C242" s="40" t="s">
        <v>592</v>
      </c>
      <c r="D242" s="41">
        <v>15</v>
      </c>
      <c r="E242" s="42"/>
      <c r="F242" s="42"/>
      <c r="G242" s="38">
        <f t="shared" si="18"/>
        <v>0</v>
      </c>
      <c r="H242" s="148" t="s">
        <v>349</v>
      </c>
    </row>
    <row r="243" spans="1:8">
      <c r="A243" s="52" t="s">
        <v>1584</v>
      </c>
      <c r="B243" s="77" t="s">
        <v>972</v>
      </c>
      <c r="C243" s="40" t="s">
        <v>592</v>
      </c>
      <c r="D243" s="41">
        <v>20</v>
      </c>
      <c r="E243" s="42"/>
      <c r="F243" s="42"/>
      <c r="G243" s="38">
        <f t="shared" si="18"/>
        <v>0</v>
      </c>
      <c r="H243" s="148" t="s">
        <v>349</v>
      </c>
    </row>
    <row r="244" spans="1:8">
      <c r="A244" s="52" t="s">
        <v>1585</v>
      </c>
      <c r="B244" s="77" t="s">
        <v>973</v>
      </c>
      <c r="C244" s="40" t="s">
        <v>592</v>
      </c>
      <c r="D244" s="41">
        <v>8</v>
      </c>
      <c r="E244" s="42"/>
      <c r="F244" s="42"/>
      <c r="G244" s="38">
        <f t="shared" si="18"/>
        <v>0</v>
      </c>
      <c r="H244" s="148" t="s">
        <v>349</v>
      </c>
    </row>
    <row r="245" spans="1:8">
      <c r="A245" s="52" t="s">
        <v>1586</v>
      </c>
      <c r="B245" s="77" t="s">
        <v>926</v>
      </c>
      <c r="C245" s="40" t="s">
        <v>592</v>
      </c>
      <c r="D245" s="41">
        <v>5</v>
      </c>
      <c r="E245" s="42"/>
      <c r="F245" s="42"/>
      <c r="G245" s="38">
        <f t="shared" si="18"/>
        <v>0</v>
      </c>
      <c r="H245" s="148" t="s">
        <v>349</v>
      </c>
    </row>
    <row r="246" spans="1:8">
      <c r="A246" s="52" t="s">
        <v>1587</v>
      </c>
      <c r="B246" s="77" t="s">
        <v>927</v>
      </c>
      <c r="C246" s="40" t="s">
        <v>592</v>
      </c>
      <c r="D246" s="41">
        <v>1</v>
      </c>
      <c r="E246" s="42"/>
      <c r="F246" s="42"/>
      <c r="G246" s="38">
        <f t="shared" si="18"/>
        <v>0</v>
      </c>
      <c r="H246" s="148" t="s">
        <v>349</v>
      </c>
    </row>
    <row r="247" spans="1:8">
      <c r="A247" s="52" t="s">
        <v>1588</v>
      </c>
      <c r="B247" s="77" t="s">
        <v>928</v>
      </c>
      <c r="C247" s="40" t="s">
        <v>592</v>
      </c>
      <c r="D247" s="41">
        <v>5</v>
      </c>
      <c r="E247" s="42"/>
      <c r="F247" s="42"/>
      <c r="G247" s="38">
        <f t="shared" si="18"/>
        <v>0</v>
      </c>
      <c r="H247" s="148" t="s">
        <v>349</v>
      </c>
    </row>
    <row r="248" spans="1:8">
      <c r="A248" s="52" t="s">
        <v>1589</v>
      </c>
      <c r="B248" s="77" t="s">
        <v>872</v>
      </c>
      <c r="C248" s="40" t="s">
        <v>592</v>
      </c>
      <c r="D248" s="41">
        <v>5</v>
      </c>
      <c r="E248" s="42"/>
      <c r="F248" s="42"/>
      <c r="G248" s="38">
        <f t="shared" si="18"/>
        <v>0</v>
      </c>
      <c r="H248" s="148" t="s">
        <v>349</v>
      </c>
    </row>
    <row r="249" spans="1:8">
      <c r="A249" s="52" t="s">
        <v>1590</v>
      </c>
      <c r="B249" s="77" t="s">
        <v>929</v>
      </c>
      <c r="C249" s="40" t="s">
        <v>592</v>
      </c>
      <c r="D249" s="41">
        <v>5</v>
      </c>
      <c r="E249" s="42"/>
      <c r="F249" s="42"/>
      <c r="G249" s="38">
        <f t="shared" si="18"/>
        <v>0</v>
      </c>
      <c r="H249" s="148" t="s">
        <v>349</v>
      </c>
    </row>
    <row r="250" spans="1:8">
      <c r="A250" s="224" t="s">
        <v>1687</v>
      </c>
      <c r="B250" s="223" t="s">
        <v>1903</v>
      </c>
      <c r="C250" s="187"/>
      <c r="D250" s="188"/>
      <c r="E250" s="221">
        <f>SUMPRODUCT(D251:D261,E251:E261)</f>
        <v>0</v>
      </c>
      <c r="F250" s="221">
        <f>SUMPRODUCT(D251:D261,F251:F261)</f>
        <v>0</v>
      </c>
      <c r="G250" s="221">
        <f>SUM(G251:G261)</f>
        <v>0</v>
      </c>
      <c r="H250" s="308" t="s">
        <v>439</v>
      </c>
    </row>
    <row r="251" spans="1:8">
      <c r="A251" s="52" t="s">
        <v>1901</v>
      </c>
      <c r="B251" s="77" t="s">
        <v>1905</v>
      </c>
      <c r="C251" s="40" t="s">
        <v>5</v>
      </c>
      <c r="D251" s="41">
        <v>3935</v>
      </c>
      <c r="E251" s="42"/>
      <c r="F251" s="42"/>
      <c r="G251" s="38">
        <f t="shared" ref="G251:G261" si="19">D251*(E251+F251)</f>
        <v>0</v>
      </c>
      <c r="H251" s="148" t="s">
        <v>1904</v>
      </c>
    </row>
    <row r="252" spans="1:8" ht="25.5">
      <c r="A252" s="52" t="s">
        <v>1902</v>
      </c>
      <c r="B252" s="77" t="s">
        <v>1907</v>
      </c>
      <c r="C252" s="40" t="s">
        <v>57</v>
      </c>
      <c r="D252" s="41">
        <v>31</v>
      </c>
      <c r="E252" s="42"/>
      <c r="F252" s="42"/>
      <c r="G252" s="38">
        <f t="shared" si="19"/>
        <v>0</v>
      </c>
      <c r="H252" s="148" t="s">
        <v>1908</v>
      </c>
    </row>
    <row r="253" spans="1:8" ht="25.5">
      <c r="A253" s="52" t="s">
        <v>1909</v>
      </c>
      <c r="B253" s="77" t="s">
        <v>1917</v>
      </c>
      <c r="C253" s="40" t="s">
        <v>57</v>
      </c>
      <c r="D253" s="41">
        <v>610</v>
      </c>
      <c r="E253" s="42"/>
      <c r="F253" s="42"/>
      <c r="G253" s="38">
        <f t="shared" si="19"/>
        <v>0</v>
      </c>
      <c r="H253" s="148" t="s">
        <v>803</v>
      </c>
    </row>
    <row r="254" spans="1:8">
      <c r="A254" s="52" t="s">
        <v>1910</v>
      </c>
      <c r="B254" s="77" t="s">
        <v>1919</v>
      </c>
      <c r="C254" s="40" t="s">
        <v>57</v>
      </c>
      <c r="D254" s="41">
        <v>16</v>
      </c>
      <c r="E254" s="42"/>
      <c r="F254" s="42"/>
      <c r="G254" s="38">
        <f t="shared" si="19"/>
        <v>0</v>
      </c>
      <c r="H254" s="148" t="s">
        <v>349</v>
      </c>
    </row>
    <row r="255" spans="1:8">
      <c r="A255" s="52" t="s">
        <v>1911</v>
      </c>
      <c r="B255" s="77" t="s">
        <v>1920</v>
      </c>
      <c r="C255" s="40" t="s">
        <v>57</v>
      </c>
      <c r="D255" s="41">
        <v>8</v>
      </c>
      <c r="E255" s="42"/>
      <c r="F255" s="42"/>
      <c r="G255" s="38">
        <f t="shared" si="19"/>
        <v>0</v>
      </c>
      <c r="H255" s="148" t="s">
        <v>349</v>
      </c>
    </row>
    <row r="256" spans="1:8">
      <c r="A256" s="52" t="s">
        <v>1912</v>
      </c>
      <c r="B256" s="77" t="s">
        <v>1921</v>
      </c>
      <c r="C256" s="40" t="s">
        <v>57</v>
      </c>
      <c r="D256" s="41">
        <v>4</v>
      </c>
      <c r="E256" s="42"/>
      <c r="F256" s="42"/>
      <c r="G256" s="38">
        <f t="shared" si="19"/>
        <v>0</v>
      </c>
      <c r="H256" s="148" t="s">
        <v>349</v>
      </c>
    </row>
    <row r="257" spans="1:18">
      <c r="A257" s="52" t="s">
        <v>1913</v>
      </c>
      <c r="B257" s="77" t="s">
        <v>1922</v>
      </c>
      <c r="C257" s="40" t="s">
        <v>57</v>
      </c>
      <c r="D257" s="41">
        <v>3</v>
      </c>
      <c r="E257" s="42"/>
      <c r="F257" s="42"/>
      <c r="G257" s="38">
        <f t="shared" si="19"/>
        <v>0</v>
      </c>
      <c r="H257" s="148" t="s">
        <v>349</v>
      </c>
    </row>
    <row r="258" spans="1:18">
      <c r="A258" s="52" t="s">
        <v>1914</v>
      </c>
      <c r="B258" s="77" t="s">
        <v>1923</v>
      </c>
      <c r="C258" s="40" t="s">
        <v>57</v>
      </c>
      <c r="D258" s="41">
        <v>400</v>
      </c>
      <c r="E258" s="42"/>
      <c r="F258" s="42"/>
      <c r="G258" s="38">
        <f t="shared" si="19"/>
        <v>0</v>
      </c>
      <c r="H258" s="148" t="s">
        <v>349</v>
      </c>
    </row>
    <row r="259" spans="1:18">
      <c r="A259" s="52" t="s">
        <v>1915</v>
      </c>
      <c r="B259" s="77" t="s">
        <v>1924</v>
      </c>
      <c r="C259" s="40" t="s">
        <v>57</v>
      </c>
      <c r="D259" s="41">
        <v>50</v>
      </c>
      <c r="E259" s="42"/>
      <c r="F259" s="42"/>
      <c r="G259" s="38">
        <f t="shared" si="19"/>
        <v>0</v>
      </c>
      <c r="H259" s="148" t="s">
        <v>349</v>
      </c>
    </row>
    <row r="260" spans="1:18">
      <c r="A260" s="52" t="s">
        <v>1916</v>
      </c>
      <c r="B260" s="77" t="s">
        <v>1925</v>
      </c>
      <c r="C260" s="40" t="s">
        <v>57</v>
      </c>
      <c r="D260" s="41">
        <v>60</v>
      </c>
      <c r="E260" s="42"/>
      <c r="F260" s="42"/>
      <c r="G260" s="38">
        <f t="shared" si="19"/>
        <v>0</v>
      </c>
      <c r="H260" s="148" t="s">
        <v>349</v>
      </c>
    </row>
    <row r="261" spans="1:18">
      <c r="A261" s="52" t="s">
        <v>1918</v>
      </c>
      <c r="B261" s="77" t="s">
        <v>1926</v>
      </c>
      <c r="C261" s="40" t="s">
        <v>57</v>
      </c>
      <c r="D261" s="41">
        <v>100</v>
      </c>
      <c r="E261" s="42"/>
      <c r="F261" s="42"/>
      <c r="G261" s="38">
        <f t="shared" si="19"/>
        <v>0</v>
      </c>
      <c r="H261" s="148" t="s">
        <v>349</v>
      </c>
    </row>
    <row r="262" spans="1:18">
      <c r="A262" s="52"/>
      <c r="B262" s="77"/>
      <c r="C262" s="40"/>
      <c r="D262" s="41"/>
      <c r="E262" s="42"/>
      <c r="F262" s="42"/>
      <c r="G262" s="38"/>
      <c r="H262" s="148"/>
    </row>
    <row r="263" spans="1:18" s="8" customFormat="1">
      <c r="A263" s="269" t="s">
        <v>101</v>
      </c>
      <c r="B263" s="382" t="s">
        <v>2537</v>
      </c>
      <c r="C263" s="271"/>
      <c r="D263" s="272"/>
      <c r="E263" s="239" t="e">
        <f>E264+E266+E268+E270+E272</f>
        <v>#VALUE!</v>
      </c>
      <c r="F263" s="239" t="e">
        <f t="shared" ref="F263:G263" si="20">F264+F266+F268+F270+F272</f>
        <v>#VALUE!</v>
      </c>
      <c r="G263" s="239">
        <f t="shared" si="20"/>
        <v>0</v>
      </c>
      <c r="H263" s="310" t="s">
        <v>439</v>
      </c>
      <c r="I263" s="9"/>
      <c r="J263" s="10"/>
      <c r="K263" s="10"/>
      <c r="L263" s="7"/>
      <c r="M263" s="7"/>
      <c r="N263" s="5"/>
      <c r="O263" s="5"/>
      <c r="P263" s="11"/>
      <c r="Q263" s="12"/>
      <c r="R263" s="12"/>
    </row>
    <row r="264" spans="1:18" s="8" customFormat="1">
      <c r="A264" s="273" t="s">
        <v>102</v>
      </c>
      <c r="B264" s="383" t="s">
        <v>1292</v>
      </c>
      <c r="C264" s="273"/>
      <c r="D264" s="274"/>
      <c r="E264" s="275" t="e">
        <f>SUMPRODUCT(D265,E265)</f>
        <v>#VALUE!</v>
      </c>
      <c r="F264" s="275" t="e">
        <f>SUMPRODUCT(D265,F265)</f>
        <v>#VALUE!</v>
      </c>
      <c r="G264" s="275">
        <f>SUM(G265)</f>
        <v>0</v>
      </c>
      <c r="H264" s="310" t="s">
        <v>439</v>
      </c>
      <c r="I264" s="9"/>
      <c r="J264" s="10"/>
      <c r="K264" s="10"/>
      <c r="L264" s="7"/>
      <c r="M264" s="7"/>
      <c r="N264" s="5"/>
      <c r="O264" s="5"/>
      <c r="P264" s="11"/>
      <c r="Q264" s="12"/>
      <c r="R264" s="12"/>
    </row>
    <row r="265" spans="1:18" s="8" customFormat="1" ht="25.5">
      <c r="A265" s="52" t="s">
        <v>996</v>
      </c>
      <c r="B265" s="39" t="s">
        <v>709</v>
      </c>
      <c r="C265" s="51" t="s">
        <v>5</v>
      </c>
      <c r="D265" s="37">
        <v>150</v>
      </c>
      <c r="E265" s="38"/>
      <c r="F265" s="38"/>
      <c r="G265" s="43">
        <f>D265*(E265+F265)</f>
        <v>0</v>
      </c>
      <c r="H265" s="434" t="s">
        <v>588</v>
      </c>
      <c r="I265" s="9"/>
      <c r="J265" s="10"/>
      <c r="K265" s="10"/>
      <c r="L265" s="7"/>
      <c r="M265" s="7"/>
      <c r="N265" s="5"/>
      <c r="O265" s="5"/>
      <c r="P265" s="11"/>
      <c r="Q265" s="12"/>
      <c r="R265" s="12"/>
    </row>
    <row r="266" spans="1:18" s="8" customFormat="1">
      <c r="A266" s="273" t="s">
        <v>105</v>
      </c>
      <c r="B266" s="383" t="s">
        <v>1397</v>
      </c>
      <c r="C266" s="273"/>
      <c r="D266" s="274"/>
      <c r="E266" s="275" t="e">
        <f>SUMPRODUCT(D267,E267)</f>
        <v>#VALUE!</v>
      </c>
      <c r="F266" s="275" t="e">
        <f>SUMPRODUCT(D267,F267)</f>
        <v>#VALUE!</v>
      </c>
      <c r="G266" s="275">
        <f>SUM(G267)</f>
        <v>0</v>
      </c>
      <c r="H266" s="310" t="s">
        <v>439</v>
      </c>
      <c r="I266" s="9"/>
      <c r="J266" s="10"/>
      <c r="K266" s="10"/>
      <c r="L266" s="7"/>
      <c r="M266" s="7"/>
      <c r="N266" s="5"/>
      <c r="O266" s="5"/>
      <c r="P266" s="11"/>
      <c r="Q266" s="12"/>
      <c r="R266" s="12"/>
    </row>
    <row r="267" spans="1:18" s="8" customFormat="1" ht="25.5">
      <c r="A267" s="52" t="s">
        <v>997</v>
      </c>
      <c r="B267" s="384" t="s">
        <v>726</v>
      </c>
      <c r="C267" s="51" t="s">
        <v>37</v>
      </c>
      <c r="D267" s="37">
        <v>1</v>
      </c>
      <c r="E267" s="38"/>
      <c r="F267" s="38"/>
      <c r="G267" s="43">
        <f>D267*(E267+F267)</f>
        <v>0</v>
      </c>
      <c r="H267" s="148" t="s">
        <v>349</v>
      </c>
      <c r="I267" s="9"/>
      <c r="J267" s="10"/>
      <c r="K267" s="10"/>
      <c r="L267" s="7"/>
      <c r="M267" s="7"/>
      <c r="N267" s="5"/>
      <c r="O267" s="5"/>
      <c r="P267" s="11"/>
      <c r="Q267" s="12"/>
      <c r="R267" s="12"/>
    </row>
    <row r="268" spans="1:18" s="8" customFormat="1">
      <c r="A268" s="273" t="s">
        <v>106</v>
      </c>
      <c r="B268" s="383" t="s">
        <v>1396</v>
      </c>
      <c r="C268" s="273"/>
      <c r="D268" s="274"/>
      <c r="E268" s="275" t="e">
        <f>SUMPRODUCT(D269:D269,E269:E269)</f>
        <v>#VALUE!</v>
      </c>
      <c r="F268" s="275" t="e">
        <f>SUMPRODUCT(D269:D269,F269:F269)</f>
        <v>#VALUE!</v>
      </c>
      <c r="G268" s="275">
        <f>SUM(G269:G269)</f>
        <v>0</v>
      </c>
      <c r="H268" s="310" t="s">
        <v>439</v>
      </c>
      <c r="I268" s="9"/>
      <c r="J268" s="10"/>
      <c r="K268" s="10"/>
      <c r="L268" s="7"/>
      <c r="M268" s="7"/>
      <c r="N268" s="5"/>
      <c r="O268" s="5"/>
      <c r="P268" s="11"/>
      <c r="Q268" s="12"/>
      <c r="R268" s="12"/>
    </row>
    <row r="269" spans="1:18" s="8" customFormat="1">
      <c r="A269" s="52" t="s">
        <v>998</v>
      </c>
      <c r="B269" s="46" t="s">
        <v>707</v>
      </c>
      <c r="C269" s="40" t="s">
        <v>9</v>
      </c>
      <c r="D269" s="41">
        <v>18</v>
      </c>
      <c r="E269" s="42"/>
      <c r="F269" s="42"/>
      <c r="G269" s="38">
        <f>D269*(E269+F269)</f>
        <v>0</v>
      </c>
      <c r="H269" s="148" t="s">
        <v>708</v>
      </c>
      <c r="I269" s="9"/>
      <c r="J269" s="10"/>
      <c r="K269" s="10"/>
      <c r="L269" s="7"/>
      <c r="M269" s="7"/>
      <c r="N269" s="5"/>
      <c r="O269" s="5"/>
      <c r="P269" s="11"/>
      <c r="Q269" s="12"/>
      <c r="R269" s="12"/>
    </row>
    <row r="270" spans="1:18" s="8" customFormat="1">
      <c r="A270" s="273" t="s">
        <v>1379</v>
      </c>
      <c r="B270" s="383" t="s">
        <v>1395</v>
      </c>
      <c r="C270" s="273"/>
      <c r="D270" s="274"/>
      <c r="E270" s="275"/>
      <c r="F270" s="275"/>
      <c r="G270" s="275">
        <f>SUM(G271)</f>
        <v>0</v>
      </c>
      <c r="H270" s="310" t="s">
        <v>439</v>
      </c>
      <c r="I270" s="9"/>
      <c r="J270" s="10"/>
      <c r="K270" s="10"/>
      <c r="L270" s="7"/>
      <c r="M270" s="7"/>
      <c r="N270" s="5"/>
      <c r="O270" s="5"/>
      <c r="P270" s="11"/>
      <c r="Q270" s="12"/>
      <c r="R270" s="12"/>
    </row>
    <row r="271" spans="1:18" s="8" customFormat="1">
      <c r="A271" s="52" t="s">
        <v>1380</v>
      </c>
      <c r="B271" s="46" t="s">
        <v>1400</v>
      </c>
      <c r="C271" s="40" t="s">
        <v>9</v>
      </c>
      <c r="D271" s="41">
        <v>6</v>
      </c>
      <c r="E271" s="42"/>
      <c r="F271" s="42"/>
      <c r="G271" s="38">
        <f>D271*(E271+F271)</f>
        <v>0</v>
      </c>
      <c r="H271" s="148" t="s">
        <v>708</v>
      </c>
      <c r="I271" s="9"/>
      <c r="J271" s="10"/>
      <c r="K271" s="10"/>
      <c r="L271" s="7"/>
      <c r="M271" s="7"/>
      <c r="N271" s="5"/>
      <c r="O271" s="5"/>
      <c r="P271" s="11"/>
      <c r="Q271" s="12"/>
      <c r="R271" s="12"/>
    </row>
    <row r="272" spans="1:18" s="8" customFormat="1">
      <c r="A272" s="273" t="s">
        <v>1448</v>
      </c>
      <c r="B272" s="383" t="s">
        <v>1403</v>
      </c>
      <c r="C272" s="273"/>
      <c r="D272" s="274"/>
      <c r="E272" s="275">
        <f>SUMPRODUCT(D273:D281,E273:E281)</f>
        <v>0</v>
      </c>
      <c r="F272" s="275">
        <f>SUMPRODUCT(D273:D281,F273:F281)</f>
        <v>0</v>
      </c>
      <c r="G272" s="275">
        <f>SUM(G273:G281)</f>
        <v>0</v>
      </c>
      <c r="H272" s="310" t="s">
        <v>439</v>
      </c>
      <c r="I272" s="9"/>
      <c r="J272" s="10"/>
      <c r="K272" s="10"/>
      <c r="L272" s="7"/>
      <c r="M272" s="7"/>
      <c r="N272" s="5"/>
      <c r="O272" s="5"/>
      <c r="P272" s="11"/>
      <c r="Q272" s="12"/>
      <c r="R272" s="12"/>
    </row>
    <row r="273" spans="1:18" s="8" customFormat="1">
      <c r="A273" s="52" t="s">
        <v>1449</v>
      </c>
      <c r="B273" s="46" t="s">
        <v>1409</v>
      </c>
      <c r="C273" s="40" t="s">
        <v>6</v>
      </c>
      <c r="D273" s="41">
        <v>1</v>
      </c>
      <c r="E273" s="42"/>
      <c r="F273" s="42"/>
      <c r="G273" s="38">
        <f>D273*(E273+F273)</f>
        <v>0</v>
      </c>
      <c r="H273" s="148" t="s">
        <v>1410</v>
      </c>
      <c r="I273" s="9"/>
      <c r="J273" s="10"/>
      <c r="K273" s="10"/>
      <c r="L273" s="7"/>
      <c r="M273" s="7"/>
      <c r="N273" s="5"/>
      <c r="O273" s="5"/>
      <c r="P273" s="11"/>
      <c r="Q273" s="12"/>
      <c r="R273" s="12"/>
    </row>
    <row r="274" spans="1:18" s="8" customFormat="1">
      <c r="A274" s="52" t="s">
        <v>1450</v>
      </c>
      <c r="B274" s="46" t="s">
        <v>1407</v>
      </c>
      <c r="C274" s="40" t="s">
        <v>6</v>
      </c>
      <c r="D274" s="41">
        <v>1</v>
      </c>
      <c r="E274" s="42"/>
      <c r="F274" s="42"/>
      <c r="G274" s="38">
        <f t="shared" ref="G274:G281" si="21">D274*(E274+F274)</f>
        <v>0</v>
      </c>
      <c r="H274" s="148" t="s">
        <v>1408</v>
      </c>
      <c r="I274" s="9"/>
      <c r="J274" s="10"/>
      <c r="K274" s="10"/>
      <c r="L274" s="7"/>
      <c r="M274" s="7"/>
      <c r="N274" s="5"/>
      <c r="O274" s="5"/>
      <c r="P274" s="11"/>
      <c r="Q274" s="12"/>
      <c r="R274" s="12"/>
    </row>
    <row r="275" spans="1:18" s="8" customFormat="1">
      <c r="A275" s="52" t="s">
        <v>1451</v>
      </c>
      <c r="B275" s="46" t="s">
        <v>1404</v>
      </c>
      <c r="C275" s="40" t="s">
        <v>5</v>
      </c>
      <c r="D275" s="41">
        <v>0.3</v>
      </c>
      <c r="E275" s="42"/>
      <c r="F275" s="42"/>
      <c r="G275" s="38">
        <f t="shared" si="21"/>
        <v>0</v>
      </c>
      <c r="H275" s="148" t="s">
        <v>1411</v>
      </c>
      <c r="I275" s="9"/>
      <c r="J275" s="10"/>
      <c r="K275" s="10"/>
      <c r="L275" s="7"/>
      <c r="M275" s="7"/>
      <c r="N275" s="5"/>
      <c r="O275" s="5"/>
      <c r="P275" s="11"/>
      <c r="Q275" s="12"/>
      <c r="R275" s="12"/>
    </row>
    <row r="276" spans="1:18" s="8" customFormat="1">
      <c r="A276" s="52" t="s">
        <v>1452</v>
      </c>
      <c r="B276" s="46" t="s">
        <v>1412</v>
      </c>
      <c r="C276" s="40" t="s">
        <v>121</v>
      </c>
      <c r="D276" s="41">
        <v>15</v>
      </c>
      <c r="E276" s="42"/>
      <c r="F276" s="42"/>
      <c r="G276" s="38">
        <f t="shared" si="21"/>
        <v>0</v>
      </c>
      <c r="H276" s="148" t="s">
        <v>403</v>
      </c>
      <c r="I276" s="9"/>
      <c r="J276" s="10"/>
      <c r="K276" s="10"/>
      <c r="L276" s="7"/>
      <c r="M276" s="7"/>
      <c r="N276" s="5"/>
      <c r="O276" s="5"/>
      <c r="P276" s="11"/>
      <c r="Q276" s="12"/>
      <c r="R276" s="12"/>
    </row>
    <row r="277" spans="1:18" s="8" customFormat="1">
      <c r="A277" s="52" t="s">
        <v>1591</v>
      </c>
      <c r="B277" s="46" t="s">
        <v>1405</v>
      </c>
      <c r="C277" s="40" t="s">
        <v>5</v>
      </c>
      <c r="D277" s="349">
        <v>1</v>
      </c>
      <c r="E277" s="42"/>
      <c r="F277" s="42"/>
      <c r="G277" s="38">
        <f t="shared" si="21"/>
        <v>0</v>
      </c>
      <c r="H277" s="148" t="s">
        <v>1112</v>
      </c>
      <c r="I277" s="9"/>
      <c r="J277" s="10"/>
      <c r="K277" s="10"/>
      <c r="L277" s="7"/>
      <c r="M277" s="7"/>
      <c r="N277" s="5"/>
      <c r="O277" s="5"/>
      <c r="P277" s="11"/>
      <c r="Q277" s="12"/>
      <c r="R277" s="12"/>
    </row>
    <row r="278" spans="1:18" s="8" customFormat="1">
      <c r="A278" s="52" t="s">
        <v>1592</v>
      </c>
      <c r="B278" s="46" t="s">
        <v>1413</v>
      </c>
      <c r="C278" s="40" t="s">
        <v>6</v>
      </c>
      <c r="D278" s="41">
        <v>0.3</v>
      </c>
      <c r="E278" s="42"/>
      <c r="F278" s="42"/>
      <c r="G278" s="38">
        <f t="shared" si="21"/>
        <v>0</v>
      </c>
      <c r="H278" s="148" t="s">
        <v>732</v>
      </c>
      <c r="I278" s="9"/>
      <c r="J278" s="10"/>
      <c r="K278" s="10"/>
      <c r="L278" s="7"/>
      <c r="M278" s="7"/>
      <c r="N278" s="5"/>
      <c r="O278" s="5"/>
      <c r="P278" s="11"/>
      <c r="Q278" s="12"/>
      <c r="R278" s="12"/>
    </row>
    <row r="279" spans="1:18" s="8" customFormat="1">
      <c r="A279" s="52" t="s">
        <v>1593</v>
      </c>
      <c r="B279" s="46" t="s">
        <v>1421</v>
      </c>
      <c r="C279" s="40" t="s">
        <v>5</v>
      </c>
      <c r="D279" s="41">
        <v>1</v>
      </c>
      <c r="E279" s="42"/>
      <c r="F279" s="42"/>
      <c r="G279" s="38">
        <f t="shared" si="21"/>
        <v>0</v>
      </c>
      <c r="H279" s="148" t="s">
        <v>510</v>
      </c>
      <c r="I279" s="9"/>
      <c r="J279" s="10"/>
      <c r="K279" s="10"/>
      <c r="L279" s="7"/>
      <c r="M279" s="7"/>
      <c r="N279" s="5"/>
      <c r="O279" s="5"/>
      <c r="P279" s="11"/>
      <c r="Q279" s="12"/>
      <c r="R279" s="12"/>
    </row>
    <row r="280" spans="1:18" s="8" customFormat="1">
      <c r="A280" s="52" t="s">
        <v>1594</v>
      </c>
      <c r="B280" s="44" t="s">
        <v>2078</v>
      </c>
      <c r="C280" s="40" t="s">
        <v>5</v>
      </c>
      <c r="D280" s="54">
        <v>2</v>
      </c>
      <c r="E280" s="42"/>
      <c r="F280" s="42"/>
      <c r="G280" s="43">
        <f>D280*(E280+F280)</f>
        <v>0</v>
      </c>
      <c r="H280" s="372" t="s">
        <v>2076</v>
      </c>
      <c r="I280" s="9"/>
      <c r="J280" s="10"/>
      <c r="K280" s="10"/>
      <c r="L280" s="7"/>
      <c r="M280" s="7"/>
      <c r="N280" s="5"/>
      <c r="O280" s="5"/>
      <c r="P280" s="11"/>
      <c r="Q280" s="12"/>
      <c r="R280" s="12"/>
    </row>
    <row r="281" spans="1:18" s="8" customFormat="1" ht="25.5">
      <c r="A281" s="52" t="s">
        <v>1709</v>
      </c>
      <c r="B281" s="46" t="s">
        <v>1406</v>
      </c>
      <c r="C281" s="40" t="s">
        <v>121</v>
      </c>
      <c r="D281" s="41">
        <v>350</v>
      </c>
      <c r="E281" s="42"/>
      <c r="F281" s="42"/>
      <c r="G281" s="38">
        <f t="shared" si="21"/>
        <v>0</v>
      </c>
      <c r="H281" s="148" t="s">
        <v>349</v>
      </c>
      <c r="I281" s="9"/>
      <c r="J281" s="10"/>
      <c r="K281" s="10"/>
      <c r="L281" s="7"/>
      <c r="M281" s="7"/>
      <c r="N281" s="5"/>
      <c r="O281" s="5"/>
      <c r="P281" s="11"/>
      <c r="Q281" s="12"/>
      <c r="R281" s="12"/>
    </row>
    <row r="282" spans="1:18" s="8" customFormat="1">
      <c r="A282" s="52"/>
      <c r="B282" s="46"/>
      <c r="C282" s="40"/>
      <c r="D282" s="41"/>
      <c r="E282" s="42"/>
      <c r="F282" s="42"/>
      <c r="G282" s="38"/>
      <c r="H282" s="148"/>
      <c r="I282" s="9"/>
      <c r="J282" s="10"/>
      <c r="K282" s="10"/>
      <c r="L282" s="7"/>
      <c r="M282" s="7"/>
      <c r="N282" s="5"/>
      <c r="O282" s="5"/>
      <c r="P282" s="11"/>
      <c r="Q282" s="12"/>
      <c r="R282" s="12"/>
    </row>
    <row r="283" spans="1:18" s="8" customFormat="1">
      <c r="A283" s="260" t="s">
        <v>103</v>
      </c>
      <c r="B283" s="385" t="s">
        <v>1293</v>
      </c>
      <c r="C283" s="262"/>
      <c r="D283" s="263"/>
      <c r="E283" s="257">
        <f>E284+E304+E324</f>
        <v>0</v>
      </c>
      <c r="F283" s="257">
        <f t="shared" ref="F283:G283" si="22">F284+F304+F324</f>
        <v>0</v>
      </c>
      <c r="G283" s="257">
        <f t="shared" si="22"/>
        <v>0</v>
      </c>
      <c r="H283" s="311" t="s">
        <v>439</v>
      </c>
      <c r="I283" s="9"/>
      <c r="J283" s="10"/>
      <c r="K283" s="10"/>
      <c r="L283" s="7"/>
      <c r="M283" s="7"/>
      <c r="N283" s="5"/>
      <c r="O283" s="5"/>
      <c r="P283" s="11"/>
      <c r="Q283" s="12"/>
      <c r="R283" s="12"/>
    </row>
    <row r="284" spans="1:18" s="8" customFormat="1">
      <c r="A284" s="260" t="s">
        <v>104</v>
      </c>
      <c r="B284" s="378" t="s">
        <v>1291</v>
      </c>
      <c r="C284" s="262"/>
      <c r="D284" s="263"/>
      <c r="E284" s="257">
        <f>E285+E290+E294+E300</f>
        <v>0</v>
      </c>
      <c r="F284" s="257">
        <f t="shared" ref="F284:G284" si="23">F285+F290+F294+F300</f>
        <v>0</v>
      </c>
      <c r="G284" s="257">
        <f t="shared" si="23"/>
        <v>0</v>
      </c>
      <c r="H284" s="311" t="s">
        <v>439</v>
      </c>
      <c r="I284" s="9"/>
      <c r="J284" s="10"/>
      <c r="K284" s="10"/>
      <c r="L284" s="7"/>
      <c r="M284" s="7"/>
      <c r="N284" s="5"/>
      <c r="O284" s="5"/>
      <c r="P284" s="11"/>
      <c r="Q284" s="12"/>
      <c r="R284" s="12"/>
    </row>
    <row r="285" spans="1:18" s="8" customFormat="1">
      <c r="A285" s="276" t="s">
        <v>275</v>
      </c>
      <c r="B285" s="378" t="s">
        <v>469</v>
      </c>
      <c r="C285" s="276"/>
      <c r="D285" s="277"/>
      <c r="E285" s="278">
        <f>SUMPRODUCT(D286:D289,E286:E289)</f>
        <v>0</v>
      </c>
      <c r="F285" s="278">
        <f>SUMPRODUCT(D286:D289,F286:F289)</f>
        <v>0</v>
      </c>
      <c r="G285" s="278">
        <f>SUM(G286:G289)</f>
        <v>0</v>
      </c>
      <c r="H285" s="311" t="s">
        <v>439</v>
      </c>
      <c r="I285" s="9"/>
      <c r="J285" s="10"/>
      <c r="K285" s="10"/>
      <c r="L285" s="7"/>
      <c r="M285" s="7"/>
      <c r="N285" s="5"/>
      <c r="O285" s="5"/>
      <c r="P285" s="11"/>
      <c r="Q285" s="12"/>
      <c r="R285" s="12"/>
    </row>
    <row r="286" spans="1:18" s="8" customFormat="1">
      <c r="A286" s="52" t="s">
        <v>1595</v>
      </c>
      <c r="B286" s="47" t="s">
        <v>115</v>
      </c>
      <c r="C286" s="48" t="s">
        <v>5</v>
      </c>
      <c r="D286" s="37">
        <v>9</v>
      </c>
      <c r="E286" s="38"/>
      <c r="F286" s="38"/>
      <c r="G286" s="43">
        <f>D286*(E286+F286)</f>
        <v>0</v>
      </c>
      <c r="H286" s="148" t="s">
        <v>349</v>
      </c>
      <c r="I286" s="9"/>
      <c r="J286" s="10"/>
      <c r="K286" s="10"/>
      <c r="L286" s="7"/>
      <c r="M286" s="7"/>
      <c r="N286" s="5"/>
      <c r="O286" s="5"/>
      <c r="P286" s="11"/>
      <c r="Q286" s="12"/>
      <c r="R286" s="12"/>
    </row>
    <row r="287" spans="1:18" s="101" customFormat="1">
      <c r="A287" s="52" t="s">
        <v>1596</v>
      </c>
      <c r="B287" s="47" t="s">
        <v>116</v>
      </c>
      <c r="C287" s="48" t="s">
        <v>5</v>
      </c>
      <c r="D287" s="37">
        <v>9</v>
      </c>
      <c r="E287" s="38"/>
      <c r="F287" s="38"/>
      <c r="G287" s="43">
        <f t="shared" ref="G287:G289" si="24">D287*(E287+F287)</f>
        <v>0</v>
      </c>
      <c r="H287" s="371" t="s">
        <v>547</v>
      </c>
    </row>
    <row r="288" spans="1:18" s="101" customFormat="1">
      <c r="A288" s="52" t="s">
        <v>1597</v>
      </c>
      <c r="B288" s="386" t="s">
        <v>117</v>
      </c>
      <c r="C288" s="102" t="s">
        <v>6</v>
      </c>
      <c r="D288" s="145">
        <v>0.5</v>
      </c>
      <c r="E288" s="38"/>
      <c r="F288" s="38"/>
      <c r="G288" s="43">
        <f t="shared" si="24"/>
        <v>0</v>
      </c>
      <c r="H288" s="371" t="s">
        <v>523</v>
      </c>
    </row>
    <row r="289" spans="1:8" s="101" customFormat="1">
      <c r="A289" s="52" t="s">
        <v>1598</v>
      </c>
      <c r="B289" s="386" t="s">
        <v>118</v>
      </c>
      <c r="C289" s="102" t="s">
        <v>5</v>
      </c>
      <c r="D289" s="145">
        <v>9</v>
      </c>
      <c r="E289" s="38"/>
      <c r="F289" s="38"/>
      <c r="G289" s="43">
        <f t="shared" si="24"/>
        <v>0</v>
      </c>
      <c r="H289" s="371" t="s">
        <v>593</v>
      </c>
    </row>
    <row r="290" spans="1:8" s="101" customFormat="1">
      <c r="A290" s="276" t="s">
        <v>276</v>
      </c>
      <c r="B290" s="378" t="s">
        <v>470</v>
      </c>
      <c r="C290" s="276"/>
      <c r="D290" s="277"/>
      <c r="E290" s="278">
        <f>SUMPRODUCT(D291:D293,E291:E293)</f>
        <v>0</v>
      </c>
      <c r="F290" s="278">
        <f>SUMPRODUCT(D291:D293,F291:F293)</f>
        <v>0</v>
      </c>
      <c r="G290" s="278">
        <f>SUM(G291:G293)</f>
        <v>0</v>
      </c>
      <c r="H290" s="311" t="s">
        <v>439</v>
      </c>
    </row>
    <row r="291" spans="1:8">
      <c r="A291" s="67" t="s">
        <v>1601</v>
      </c>
      <c r="B291" s="53" t="s">
        <v>119</v>
      </c>
      <c r="C291" s="72" t="s">
        <v>9</v>
      </c>
      <c r="D291" s="41">
        <v>12</v>
      </c>
      <c r="E291" s="38"/>
      <c r="F291" s="38"/>
      <c r="G291" s="43">
        <f>D291*(E291+F291)</f>
        <v>0</v>
      </c>
      <c r="H291" s="371" t="s">
        <v>590</v>
      </c>
    </row>
    <row r="292" spans="1:8">
      <c r="A292" s="67" t="s">
        <v>1602</v>
      </c>
      <c r="B292" s="53" t="s">
        <v>122</v>
      </c>
      <c r="C292" s="40" t="s">
        <v>6</v>
      </c>
      <c r="D292" s="54">
        <v>1</v>
      </c>
      <c r="E292" s="42"/>
      <c r="F292" s="42"/>
      <c r="G292" s="43">
        <f>D292*(E292+F292)</f>
        <v>0</v>
      </c>
      <c r="H292" s="371" t="s">
        <v>546</v>
      </c>
    </row>
    <row r="293" spans="1:8">
      <c r="A293" s="67" t="s">
        <v>1603</v>
      </c>
      <c r="B293" s="53" t="s">
        <v>534</v>
      </c>
      <c r="C293" s="40" t="s">
        <v>121</v>
      </c>
      <c r="D293" s="54">
        <v>20</v>
      </c>
      <c r="E293" s="38"/>
      <c r="F293" s="38"/>
      <c r="G293" s="43">
        <f>D293*(E293+F293)</f>
        <v>0</v>
      </c>
      <c r="H293" s="371" t="s">
        <v>541</v>
      </c>
    </row>
    <row r="294" spans="1:8">
      <c r="A294" s="276" t="s">
        <v>1599</v>
      </c>
      <c r="B294" s="378" t="s">
        <v>471</v>
      </c>
      <c r="C294" s="276"/>
      <c r="D294" s="277"/>
      <c r="E294" s="278">
        <f>SUMPRODUCT(D295:D299,E295:E299)</f>
        <v>0</v>
      </c>
      <c r="F294" s="278">
        <f>SUMPRODUCT(D295:D299,F295:F299)</f>
        <v>0</v>
      </c>
      <c r="G294" s="278">
        <f>SUM(G295:G299)</f>
        <v>0</v>
      </c>
      <c r="H294" s="311" t="s">
        <v>439</v>
      </c>
    </row>
    <row r="295" spans="1:8">
      <c r="A295" s="67" t="s">
        <v>1604</v>
      </c>
      <c r="B295" s="53" t="s">
        <v>122</v>
      </c>
      <c r="C295" s="40" t="s">
        <v>6</v>
      </c>
      <c r="D295" s="54">
        <v>1.75</v>
      </c>
      <c r="E295" s="38"/>
      <c r="F295" s="38"/>
      <c r="G295" s="43">
        <f>D295*(E295+F295)</f>
        <v>0</v>
      </c>
      <c r="H295" s="371" t="s">
        <v>505</v>
      </c>
    </row>
    <row r="296" spans="1:8">
      <c r="A296" s="67" t="s">
        <v>1605</v>
      </c>
      <c r="B296" s="46" t="s">
        <v>1421</v>
      </c>
      <c r="C296" s="40" t="s">
        <v>5</v>
      </c>
      <c r="D296" s="54">
        <v>14</v>
      </c>
      <c r="E296" s="42"/>
      <c r="F296" s="42"/>
      <c r="G296" s="43">
        <f>D296*(E296+F296)</f>
        <v>0</v>
      </c>
      <c r="H296" s="371" t="s">
        <v>510</v>
      </c>
    </row>
    <row r="297" spans="1:8">
      <c r="A297" s="67" t="s">
        <v>1606</v>
      </c>
      <c r="B297" s="53" t="s">
        <v>536</v>
      </c>
      <c r="C297" s="40" t="s">
        <v>121</v>
      </c>
      <c r="D297" s="54">
        <v>60</v>
      </c>
      <c r="E297" s="38"/>
      <c r="F297" s="38"/>
      <c r="G297" s="43">
        <f>D297*(E297+F297)</f>
        <v>0</v>
      </c>
      <c r="H297" s="371" t="s">
        <v>545</v>
      </c>
    </row>
    <row r="298" spans="1:8">
      <c r="A298" s="67" t="s">
        <v>1607</v>
      </c>
      <c r="B298" s="53" t="s">
        <v>538</v>
      </c>
      <c r="C298" s="40" t="s">
        <v>121</v>
      </c>
      <c r="D298" s="54">
        <v>50</v>
      </c>
      <c r="E298" s="42"/>
      <c r="F298" s="42"/>
      <c r="G298" s="43">
        <f>D298*(E298+F298)</f>
        <v>0</v>
      </c>
      <c r="H298" s="371" t="s">
        <v>544</v>
      </c>
    </row>
    <row r="299" spans="1:8">
      <c r="A299" s="67" t="s">
        <v>1608</v>
      </c>
      <c r="B299" s="53" t="s">
        <v>535</v>
      </c>
      <c r="C299" s="40" t="s">
        <v>121</v>
      </c>
      <c r="D299" s="54">
        <v>30</v>
      </c>
      <c r="E299" s="42"/>
      <c r="F299" s="42"/>
      <c r="G299" s="43">
        <f>D299*(E299+F299)</f>
        <v>0</v>
      </c>
      <c r="H299" s="371" t="s">
        <v>543</v>
      </c>
    </row>
    <row r="300" spans="1:8">
      <c r="A300" s="276" t="s">
        <v>1600</v>
      </c>
      <c r="B300" s="378" t="s">
        <v>330</v>
      </c>
      <c r="C300" s="276"/>
      <c r="D300" s="277"/>
      <c r="E300" s="278">
        <f>SUMPRODUCT(D301:D303,E301:E303)</f>
        <v>0</v>
      </c>
      <c r="F300" s="278">
        <f>SUMPRODUCT(D301:D303,F301:F303)</f>
        <v>0</v>
      </c>
      <c r="G300" s="278">
        <f>SUM(G301:G303)</f>
        <v>0</v>
      </c>
      <c r="H300" s="311" t="s">
        <v>439</v>
      </c>
    </row>
    <row r="301" spans="1:8">
      <c r="A301" s="67" t="s">
        <v>1609</v>
      </c>
      <c r="B301" s="53" t="s">
        <v>124</v>
      </c>
      <c r="C301" s="40" t="s">
        <v>5</v>
      </c>
      <c r="D301" s="54">
        <v>9</v>
      </c>
      <c r="E301" s="42"/>
      <c r="F301" s="42"/>
      <c r="G301" s="43">
        <f>D301*(E301+F301)</f>
        <v>0</v>
      </c>
      <c r="H301" s="148" t="s">
        <v>349</v>
      </c>
    </row>
    <row r="302" spans="1:8">
      <c r="A302" s="67" t="s">
        <v>1610</v>
      </c>
      <c r="B302" s="53" t="s">
        <v>309</v>
      </c>
      <c r="C302" s="40" t="s">
        <v>9</v>
      </c>
      <c r="D302" s="54">
        <v>8</v>
      </c>
      <c r="E302" s="42"/>
      <c r="F302" s="42"/>
      <c r="G302" s="43">
        <f>D302*(E302+F302)</f>
        <v>0</v>
      </c>
      <c r="H302" s="371" t="s">
        <v>548</v>
      </c>
    </row>
    <row r="303" spans="1:8">
      <c r="A303" s="67" t="s">
        <v>1611</v>
      </c>
      <c r="B303" s="53" t="s">
        <v>125</v>
      </c>
      <c r="C303" s="40" t="s">
        <v>5</v>
      </c>
      <c r="D303" s="54">
        <v>16</v>
      </c>
      <c r="E303" s="42"/>
      <c r="F303" s="42"/>
      <c r="G303" s="43">
        <f>D303*(E303+F303)</f>
        <v>0</v>
      </c>
      <c r="H303" s="371" t="s">
        <v>416</v>
      </c>
    </row>
    <row r="304" spans="1:8">
      <c r="A304" s="279" t="s">
        <v>277</v>
      </c>
      <c r="B304" s="378" t="s">
        <v>1179</v>
      </c>
      <c r="C304" s="280"/>
      <c r="D304" s="281"/>
      <c r="E304" s="257">
        <f>E305+E310+E314+E320</f>
        <v>0</v>
      </c>
      <c r="F304" s="257">
        <f t="shared" ref="F304:G304" si="25">F305+F310+F314+F320</f>
        <v>0</v>
      </c>
      <c r="G304" s="257">
        <f t="shared" si="25"/>
        <v>0</v>
      </c>
      <c r="H304" s="311" t="s">
        <v>439</v>
      </c>
    </row>
    <row r="305" spans="1:18">
      <c r="A305" s="276" t="s">
        <v>1193</v>
      </c>
      <c r="B305" s="378" t="s">
        <v>472</v>
      </c>
      <c r="C305" s="276"/>
      <c r="D305" s="277"/>
      <c r="E305" s="278">
        <f>SUMPRODUCT(D306:D309,E306:E309)</f>
        <v>0</v>
      </c>
      <c r="F305" s="278">
        <f>SUMPRODUCT(D306:D309,F306:F309)</f>
        <v>0</v>
      </c>
      <c r="G305" s="278">
        <f>SUM(G306:G309)</f>
        <v>0</v>
      </c>
      <c r="H305" s="311" t="s">
        <v>439</v>
      </c>
    </row>
    <row r="306" spans="1:18">
      <c r="A306" s="67" t="s">
        <v>1612</v>
      </c>
      <c r="B306" s="53" t="s">
        <v>115</v>
      </c>
      <c r="C306" s="40" t="s">
        <v>5</v>
      </c>
      <c r="D306" s="54">
        <v>8</v>
      </c>
      <c r="E306" s="42"/>
      <c r="F306" s="42"/>
      <c r="G306" s="43">
        <f>D306*(E306+F306)</f>
        <v>0</v>
      </c>
      <c r="H306" s="148" t="s">
        <v>349</v>
      </c>
    </row>
    <row r="307" spans="1:18">
      <c r="A307" s="67" t="s">
        <v>1613</v>
      </c>
      <c r="B307" s="53" t="s">
        <v>116</v>
      </c>
      <c r="C307" s="40" t="s">
        <v>5</v>
      </c>
      <c r="D307" s="54">
        <v>8</v>
      </c>
      <c r="E307" s="42"/>
      <c r="F307" s="42"/>
      <c r="G307" s="43">
        <f>D307*(E307+F307)</f>
        <v>0</v>
      </c>
      <c r="H307" s="371" t="s">
        <v>547</v>
      </c>
    </row>
    <row r="308" spans="1:18">
      <c r="A308" s="67" t="s">
        <v>1614</v>
      </c>
      <c r="B308" s="53" t="s">
        <v>117</v>
      </c>
      <c r="C308" s="40" t="s">
        <v>6</v>
      </c>
      <c r="D308" s="54">
        <v>0.5</v>
      </c>
      <c r="E308" s="42"/>
      <c r="F308" s="42"/>
      <c r="G308" s="43">
        <f>D308*(E308+F308)</f>
        <v>0</v>
      </c>
      <c r="H308" s="371" t="s">
        <v>523</v>
      </c>
    </row>
    <row r="309" spans="1:18">
      <c r="A309" s="67" t="s">
        <v>1615</v>
      </c>
      <c r="B309" s="53" t="s">
        <v>526</v>
      </c>
      <c r="C309" s="40" t="s">
        <v>5</v>
      </c>
      <c r="D309" s="54">
        <v>8</v>
      </c>
      <c r="E309" s="42"/>
      <c r="F309" s="42"/>
      <c r="G309" s="43">
        <f>D309*(E309+F309)</f>
        <v>0</v>
      </c>
      <c r="H309" s="371" t="s">
        <v>593</v>
      </c>
    </row>
    <row r="310" spans="1:18" s="8" customFormat="1">
      <c r="A310" s="276" t="s">
        <v>1194</v>
      </c>
      <c r="B310" s="378" t="s">
        <v>470</v>
      </c>
      <c r="C310" s="276"/>
      <c r="D310" s="277"/>
      <c r="E310" s="278">
        <f>SUMPRODUCT(D311:D313,E311:E313)</f>
        <v>0</v>
      </c>
      <c r="F310" s="278">
        <f>SUMPRODUCT(D311:D313,F311:F313)</f>
        <v>0</v>
      </c>
      <c r="G310" s="278">
        <f>SUM(G311:G313)</f>
        <v>0</v>
      </c>
      <c r="H310" s="311" t="s">
        <v>439</v>
      </c>
      <c r="I310" s="9"/>
      <c r="J310" s="10"/>
      <c r="K310" s="10"/>
      <c r="L310" s="7"/>
      <c r="M310" s="7"/>
      <c r="N310" s="5"/>
      <c r="O310" s="5"/>
      <c r="P310" s="11"/>
      <c r="Q310" s="12"/>
      <c r="R310" s="12"/>
    </row>
    <row r="311" spans="1:18" s="8" customFormat="1">
      <c r="A311" s="67" t="s">
        <v>1616</v>
      </c>
      <c r="B311" s="44" t="s">
        <v>119</v>
      </c>
      <c r="C311" s="48" t="s">
        <v>9</v>
      </c>
      <c r="D311" s="37">
        <v>12</v>
      </c>
      <c r="E311" s="38"/>
      <c r="F311" s="38"/>
      <c r="G311" s="43">
        <f>D311*(E311+F311)</f>
        <v>0</v>
      </c>
      <c r="H311" s="371" t="s">
        <v>589</v>
      </c>
      <c r="I311" s="9"/>
      <c r="J311" s="10"/>
      <c r="K311" s="10"/>
      <c r="L311" s="7"/>
      <c r="M311" s="7"/>
      <c r="N311" s="5"/>
      <c r="O311" s="5"/>
      <c r="P311" s="11"/>
      <c r="Q311" s="12"/>
      <c r="R311" s="12"/>
    </row>
    <row r="312" spans="1:18" s="8" customFormat="1">
      <c r="A312" s="67" t="s">
        <v>1617</v>
      </c>
      <c r="B312" s="44" t="s">
        <v>122</v>
      </c>
      <c r="C312" s="48" t="s">
        <v>6</v>
      </c>
      <c r="D312" s="37">
        <v>1</v>
      </c>
      <c r="E312" s="42"/>
      <c r="F312" s="42"/>
      <c r="G312" s="43">
        <f>D312*(E312+F312)</f>
        <v>0</v>
      </c>
      <c r="H312" s="371" t="s">
        <v>506</v>
      </c>
      <c r="I312" s="9"/>
      <c r="J312" s="10"/>
      <c r="K312" s="10"/>
      <c r="L312" s="7"/>
      <c r="M312" s="7"/>
      <c r="N312" s="5"/>
      <c r="O312" s="5"/>
      <c r="P312" s="11"/>
      <c r="Q312" s="12"/>
      <c r="R312" s="12"/>
    </row>
    <row r="313" spans="1:18" s="101" customFormat="1">
      <c r="A313" s="67" t="s">
        <v>1618</v>
      </c>
      <c r="B313" s="44" t="s">
        <v>539</v>
      </c>
      <c r="C313" s="48" t="s">
        <v>121</v>
      </c>
      <c r="D313" s="37">
        <v>20</v>
      </c>
      <c r="E313" s="38"/>
      <c r="F313" s="38"/>
      <c r="G313" s="43">
        <f>D313*(E313+F313)</f>
        <v>0</v>
      </c>
      <c r="H313" s="371" t="s">
        <v>545</v>
      </c>
    </row>
    <row r="314" spans="1:18" s="101" customFormat="1">
      <c r="A314" s="276" t="s">
        <v>1195</v>
      </c>
      <c r="B314" s="378" t="s">
        <v>471</v>
      </c>
      <c r="C314" s="276"/>
      <c r="D314" s="277"/>
      <c r="E314" s="278">
        <f>SUMPRODUCT(D315:D319,E315:E319)</f>
        <v>0</v>
      </c>
      <c r="F314" s="278">
        <f>SUMPRODUCT(F315:F319,D315:D319)</f>
        <v>0</v>
      </c>
      <c r="G314" s="278">
        <f>SUM(G315:G319)</f>
        <v>0</v>
      </c>
      <c r="H314" s="311" t="s">
        <v>439</v>
      </c>
    </row>
    <row r="315" spans="1:18" s="101" customFormat="1">
      <c r="A315" s="67" t="s">
        <v>1619</v>
      </c>
      <c r="B315" s="387" t="s">
        <v>122</v>
      </c>
      <c r="C315" s="102" t="s">
        <v>6</v>
      </c>
      <c r="D315" s="103">
        <v>1.5</v>
      </c>
      <c r="E315" s="38"/>
      <c r="F315" s="38"/>
      <c r="G315" s="43">
        <f>D315*(E315+F315)</f>
        <v>0</v>
      </c>
      <c r="H315" s="371" t="s">
        <v>505</v>
      </c>
    </row>
    <row r="316" spans="1:18" s="101" customFormat="1">
      <c r="A316" s="67" t="s">
        <v>1620</v>
      </c>
      <c r="B316" s="46" t="s">
        <v>1421</v>
      </c>
      <c r="C316" s="48" t="s">
        <v>5</v>
      </c>
      <c r="D316" s="37">
        <v>12</v>
      </c>
      <c r="E316" s="38"/>
      <c r="F316" s="38"/>
      <c r="G316" s="43">
        <f>D316*(E316+F316)</f>
        <v>0</v>
      </c>
      <c r="H316" s="371" t="s">
        <v>510</v>
      </c>
    </row>
    <row r="317" spans="1:18" s="101" customFormat="1">
      <c r="A317" s="67" t="s">
        <v>1621</v>
      </c>
      <c r="B317" s="53" t="s">
        <v>536</v>
      </c>
      <c r="C317" s="48" t="s">
        <v>121</v>
      </c>
      <c r="D317" s="37">
        <v>60</v>
      </c>
      <c r="E317" s="38"/>
      <c r="F317" s="38"/>
      <c r="G317" s="43">
        <f>D317*(E317+F317)</f>
        <v>0</v>
      </c>
      <c r="H317" s="371" t="s">
        <v>541</v>
      </c>
    </row>
    <row r="318" spans="1:18">
      <c r="A318" s="67" t="s">
        <v>1622</v>
      </c>
      <c r="B318" s="53" t="s">
        <v>538</v>
      </c>
      <c r="C318" s="72" t="s">
        <v>121</v>
      </c>
      <c r="D318" s="41">
        <v>40</v>
      </c>
      <c r="E318" s="42"/>
      <c r="F318" s="42"/>
      <c r="G318" s="43">
        <f>D318*(E318+F318)</f>
        <v>0</v>
      </c>
      <c r="H318" s="371" t="s">
        <v>542</v>
      </c>
    </row>
    <row r="319" spans="1:18">
      <c r="A319" s="67" t="s">
        <v>1623</v>
      </c>
      <c r="B319" s="53" t="s">
        <v>535</v>
      </c>
      <c r="C319" s="40" t="s">
        <v>121</v>
      </c>
      <c r="D319" s="54">
        <v>20</v>
      </c>
      <c r="E319" s="42"/>
      <c r="F319" s="42"/>
      <c r="G319" s="43">
        <f>D319*(E319+F319)</f>
        <v>0</v>
      </c>
      <c r="H319" s="371" t="s">
        <v>543</v>
      </c>
    </row>
    <row r="320" spans="1:18">
      <c r="A320" s="276" t="s">
        <v>1196</v>
      </c>
      <c r="B320" s="378" t="s">
        <v>330</v>
      </c>
      <c r="C320" s="276"/>
      <c r="D320" s="277"/>
      <c r="E320" s="278">
        <f>SUMPRODUCT(D321:D323,E321:E323)</f>
        <v>0</v>
      </c>
      <c r="F320" s="278">
        <f>SUMPRODUCT(D321:D323,F321:F323)</f>
        <v>0</v>
      </c>
      <c r="G320" s="278">
        <f>SUM(G321:G323)</f>
        <v>0</v>
      </c>
      <c r="H320" s="311" t="s">
        <v>439</v>
      </c>
    </row>
    <row r="321" spans="1:8">
      <c r="A321" s="67" t="s">
        <v>1624</v>
      </c>
      <c r="B321" s="53" t="s">
        <v>124</v>
      </c>
      <c r="C321" s="40" t="s">
        <v>5</v>
      </c>
      <c r="D321" s="54">
        <v>8</v>
      </c>
      <c r="E321" s="42"/>
      <c r="F321" s="42"/>
      <c r="G321" s="43">
        <f>D321*(E321+F321)</f>
        <v>0</v>
      </c>
      <c r="H321" s="148" t="s">
        <v>349</v>
      </c>
    </row>
    <row r="322" spans="1:8">
      <c r="A322" s="67" t="s">
        <v>1625</v>
      </c>
      <c r="B322" s="53" t="s">
        <v>309</v>
      </c>
      <c r="C322" s="40" t="s">
        <v>9</v>
      </c>
      <c r="D322" s="54">
        <v>7</v>
      </c>
      <c r="E322" s="42"/>
      <c r="F322" s="42"/>
      <c r="G322" s="43">
        <f>D322*(E322+F322)</f>
        <v>0</v>
      </c>
      <c r="H322" s="371" t="s">
        <v>548</v>
      </c>
    </row>
    <row r="323" spans="1:8">
      <c r="A323" s="67" t="s">
        <v>1626</v>
      </c>
      <c r="B323" s="53" t="s">
        <v>125</v>
      </c>
      <c r="C323" s="40" t="s">
        <v>5</v>
      </c>
      <c r="D323" s="54">
        <v>14</v>
      </c>
      <c r="E323" s="42"/>
      <c r="F323" s="42"/>
      <c r="G323" s="43">
        <f>D323*(E323+F323)</f>
        <v>0</v>
      </c>
      <c r="H323" s="371" t="s">
        <v>416</v>
      </c>
    </row>
    <row r="324" spans="1:8">
      <c r="A324" s="279" t="s">
        <v>278</v>
      </c>
      <c r="B324" s="378" t="s">
        <v>1180</v>
      </c>
      <c r="C324" s="280"/>
      <c r="D324" s="281"/>
      <c r="E324" s="264">
        <f>SUMPRODUCT(D325:D330,E325:E330)</f>
        <v>0</v>
      </c>
      <c r="F324" s="264">
        <f>SUMPRODUCT(D325:D330,F325:F330)</f>
        <v>0</v>
      </c>
      <c r="G324" s="257">
        <f>SUM(G325:G330)</f>
        <v>0</v>
      </c>
      <c r="H324" s="311" t="s">
        <v>439</v>
      </c>
    </row>
    <row r="325" spans="1:8">
      <c r="A325" s="67" t="s">
        <v>279</v>
      </c>
      <c r="B325" s="53" t="s">
        <v>115</v>
      </c>
      <c r="C325" s="40" t="s">
        <v>5</v>
      </c>
      <c r="D325" s="54">
        <v>8</v>
      </c>
      <c r="E325" s="42"/>
      <c r="F325" s="42"/>
      <c r="G325" s="43">
        <f t="shared" ref="G325:G330" si="26">D325*(E325+F325)</f>
        <v>0</v>
      </c>
      <c r="H325" s="148" t="s">
        <v>349</v>
      </c>
    </row>
    <row r="326" spans="1:8">
      <c r="A326" s="67" t="s">
        <v>280</v>
      </c>
      <c r="B326" s="53" t="s">
        <v>116</v>
      </c>
      <c r="C326" s="40" t="s">
        <v>5</v>
      </c>
      <c r="D326" s="54">
        <v>8</v>
      </c>
      <c r="E326" s="42"/>
      <c r="F326" s="42"/>
      <c r="G326" s="43">
        <f t="shared" si="26"/>
        <v>0</v>
      </c>
      <c r="H326" s="371" t="s">
        <v>547</v>
      </c>
    </row>
    <row r="327" spans="1:8">
      <c r="A327" s="67" t="s">
        <v>281</v>
      </c>
      <c r="B327" s="53" t="s">
        <v>526</v>
      </c>
      <c r="C327" s="40" t="s">
        <v>5</v>
      </c>
      <c r="D327" s="54">
        <v>8</v>
      </c>
      <c r="E327" s="42"/>
      <c r="F327" s="42"/>
      <c r="G327" s="43">
        <f t="shared" si="26"/>
        <v>0</v>
      </c>
      <c r="H327" s="371" t="s">
        <v>593</v>
      </c>
    </row>
    <row r="328" spans="1:8">
      <c r="A328" s="67" t="s">
        <v>1109</v>
      </c>
      <c r="B328" s="53" t="s">
        <v>126</v>
      </c>
      <c r="C328" s="40" t="s">
        <v>5</v>
      </c>
      <c r="D328" s="54">
        <v>8</v>
      </c>
      <c r="E328" s="42"/>
      <c r="F328" s="42"/>
      <c r="G328" s="43">
        <f t="shared" si="26"/>
        <v>0</v>
      </c>
      <c r="H328" s="30" t="s">
        <v>527</v>
      </c>
    </row>
    <row r="329" spans="1:8">
      <c r="A329" s="67" t="s">
        <v>1110</v>
      </c>
      <c r="B329" s="53" t="s">
        <v>124</v>
      </c>
      <c r="C329" s="40" t="s">
        <v>5</v>
      </c>
      <c r="D329" s="54">
        <v>8</v>
      </c>
      <c r="E329" s="42"/>
      <c r="F329" s="42"/>
      <c r="G329" s="43">
        <f t="shared" si="26"/>
        <v>0</v>
      </c>
      <c r="H329" s="148" t="s">
        <v>349</v>
      </c>
    </row>
    <row r="330" spans="1:8">
      <c r="A330" s="67" t="s">
        <v>1111</v>
      </c>
      <c r="B330" s="53" t="s">
        <v>125</v>
      </c>
      <c r="C330" s="40" t="s">
        <v>5</v>
      </c>
      <c r="D330" s="54">
        <v>8</v>
      </c>
      <c r="E330" s="42"/>
      <c r="F330" s="42"/>
      <c r="G330" s="43">
        <f t="shared" si="26"/>
        <v>0</v>
      </c>
      <c r="H330" s="371" t="s">
        <v>416</v>
      </c>
    </row>
    <row r="331" spans="1:8">
      <c r="A331" s="67"/>
      <c r="B331" s="53"/>
      <c r="C331" s="40"/>
      <c r="D331" s="54"/>
      <c r="E331" s="42"/>
      <c r="F331" s="42"/>
      <c r="G331" s="43"/>
      <c r="H331" s="371"/>
    </row>
    <row r="332" spans="1:8">
      <c r="A332" s="282" t="s">
        <v>18</v>
      </c>
      <c r="B332" s="388" t="s">
        <v>134</v>
      </c>
      <c r="C332" s="283"/>
      <c r="D332" s="284"/>
      <c r="E332" s="194" t="e">
        <f>E333+E338+E341+E345+E352+E355+E360+E364+E383+E27+E386+E366</f>
        <v>#VALUE!</v>
      </c>
      <c r="F332" s="194" t="e">
        <f>F333+F338+F341+F345+F352+F355+F360+F364+F383+F27+F386+F366</f>
        <v>#VALUE!</v>
      </c>
      <c r="G332" s="194">
        <f>G333+G338+G341+G345+G352+G355+G360+G364+G383+G27+G386+G366</f>
        <v>0</v>
      </c>
      <c r="H332" s="305" t="s">
        <v>439</v>
      </c>
    </row>
    <row r="333" spans="1:8">
      <c r="A333" s="285" t="s">
        <v>20</v>
      </c>
      <c r="B333" s="388" t="s">
        <v>473</v>
      </c>
      <c r="C333" s="285"/>
      <c r="D333" s="286"/>
      <c r="E333" s="287">
        <f>SUMPRODUCT(D334:D337*E334:E337)</f>
        <v>0</v>
      </c>
      <c r="F333" s="287">
        <f>SUMPRODUCT(D334:D337,F334:F337)</f>
        <v>0</v>
      </c>
      <c r="G333" s="287">
        <f>SUM(G334:G337)</f>
        <v>0</v>
      </c>
      <c r="H333" s="305" t="s">
        <v>439</v>
      </c>
    </row>
    <row r="334" spans="1:8">
      <c r="A334" s="40" t="s">
        <v>480</v>
      </c>
      <c r="B334" s="53" t="s">
        <v>2200</v>
      </c>
      <c r="C334" s="40" t="s">
        <v>57</v>
      </c>
      <c r="D334" s="54">
        <v>1</v>
      </c>
      <c r="E334" s="42"/>
      <c r="F334" s="140"/>
      <c r="G334" s="43">
        <f>D334*(E334+F334)</f>
        <v>0</v>
      </c>
      <c r="H334" s="148" t="s">
        <v>349</v>
      </c>
    </row>
    <row r="335" spans="1:8">
      <c r="A335" s="40" t="s">
        <v>481</v>
      </c>
      <c r="B335" s="53" t="s">
        <v>2201</v>
      </c>
      <c r="C335" s="40" t="s">
        <v>57</v>
      </c>
      <c r="D335" s="54">
        <v>1</v>
      </c>
      <c r="E335" s="42"/>
      <c r="F335" s="140"/>
      <c r="G335" s="43">
        <f>D335*(E335+F335)</f>
        <v>0</v>
      </c>
      <c r="H335" s="148" t="s">
        <v>349</v>
      </c>
    </row>
    <row r="336" spans="1:8">
      <c r="A336" s="40" t="s">
        <v>627</v>
      </c>
      <c r="B336" s="53" t="s">
        <v>127</v>
      </c>
      <c r="C336" s="40" t="s">
        <v>5</v>
      </c>
      <c r="D336" s="54">
        <v>25</v>
      </c>
      <c r="E336" s="42"/>
      <c r="F336" s="42"/>
      <c r="G336" s="43">
        <f>D336*(E336+F336)</f>
        <v>0</v>
      </c>
      <c r="H336" s="371" t="s">
        <v>529</v>
      </c>
    </row>
    <row r="337" spans="1:18">
      <c r="A337" s="40" t="s">
        <v>628</v>
      </c>
      <c r="B337" s="53" t="s">
        <v>128</v>
      </c>
      <c r="C337" s="40" t="s">
        <v>5</v>
      </c>
      <c r="D337" s="54">
        <v>15.18</v>
      </c>
      <c r="E337" s="42"/>
      <c r="F337" s="42"/>
      <c r="G337" s="43">
        <f>D337*(E337+F337)</f>
        <v>0</v>
      </c>
      <c r="H337" s="371" t="s">
        <v>525</v>
      </c>
    </row>
    <row r="338" spans="1:18">
      <c r="A338" s="285" t="s">
        <v>308</v>
      </c>
      <c r="B338" s="388" t="s">
        <v>474</v>
      </c>
      <c r="C338" s="285"/>
      <c r="D338" s="286"/>
      <c r="E338" s="287">
        <f>SUMPRODUCT(D339:D340*E339:E340)</f>
        <v>0</v>
      </c>
      <c r="F338" s="287">
        <f>SUMPRODUCT(D339:D340,F339:F340)</f>
        <v>0</v>
      </c>
      <c r="G338" s="287">
        <f>SUM(G339:G340)</f>
        <v>0</v>
      </c>
      <c r="H338" s="305" t="s">
        <v>439</v>
      </c>
    </row>
    <row r="339" spans="1:18" s="139" customFormat="1">
      <c r="A339" s="105" t="s">
        <v>482</v>
      </c>
      <c r="B339" s="77" t="s">
        <v>117</v>
      </c>
      <c r="C339" s="61" t="s">
        <v>6</v>
      </c>
      <c r="D339" s="138">
        <v>5</v>
      </c>
      <c r="E339" s="42"/>
      <c r="F339" s="42"/>
      <c r="G339" s="43">
        <f>D339*(E339+F339)</f>
        <v>0</v>
      </c>
      <c r="H339" s="371" t="s">
        <v>523</v>
      </c>
    </row>
    <row r="340" spans="1:18">
      <c r="A340" s="105" t="s">
        <v>483</v>
      </c>
      <c r="B340" s="47" t="s">
        <v>528</v>
      </c>
      <c r="C340" s="40" t="s">
        <v>6</v>
      </c>
      <c r="D340" s="54">
        <v>7</v>
      </c>
      <c r="E340" s="42"/>
      <c r="F340" s="42"/>
      <c r="G340" s="43">
        <f>D340*(E340+F340)</f>
        <v>0</v>
      </c>
      <c r="H340" s="371" t="s">
        <v>524</v>
      </c>
    </row>
    <row r="341" spans="1:18">
      <c r="A341" s="285" t="s">
        <v>334</v>
      </c>
      <c r="B341" s="388" t="s">
        <v>470</v>
      </c>
      <c r="C341" s="285"/>
      <c r="D341" s="286"/>
      <c r="E341" s="287">
        <f>SUMPRODUCT(D342:D344*E342:E344)</f>
        <v>0</v>
      </c>
      <c r="F341" s="287">
        <f>SUMPRODUCT(D342:D344,F342:F344)</f>
        <v>0</v>
      </c>
      <c r="G341" s="287">
        <f>SUM(G342:G344)</f>
        <v>0</v>
      </c>
      <c r="H341" s="305" t="s">
        <v>439</v>
      </c>
    </row>
    <row r="342" spans="1:18">
      <c r="A342" s="67" t="s">
        <v>612</v>
      </c>
      <c r="B342" s="53" t="s">
        <v>129</v>
      </c>
      <c r="C342" s="40" t="s">
        <v>9</v>
      </c>
      <c r="D342" s="54">
        <v>24</v>
      </c>
      <c r="E342" s="42"/>
      <c r="F342" s="42"/>
      <c r="G342" s="43">
        <f>D342*(E342+F342)</f>
        <v>0</v>
      </c>
      <c r="H342" s="371" t="s">
        <v>404</v>
      </c>
    </row>
    <row r="343" spans="1:18">
      <c r="A343" s="67" t="s">
        <v>613</v>
      </c>
      <c r="B343" s="53" t="s">
        <v>120</v>
      </c>
      <c r="C343" s="40" t="s">
        <v>6</v>
      </c>
      <c r="D343" s="54">
        <v>2</v>
      </c>
      <c r="E343" s="42"/>
      <c r="F343" s="42"/>
      <c r="G343" s="43">
        <f>D343*(E343+F343)</f>
        <v>0</v>
      </c>
      <c r="H343" s="435" t="s">
        <v>506</v>
      </c>
    </row>
    <row r="344" spans="1:18">
      <c r="A344" s="67" t="s">
        <v>614</v>
      </c>
      <c r="B344" s="53" t="s">
        <v>539</v>
      </c>
      <c r="C344" s="40" t="s">
        <v>121</v>
      </c>
      <c r="D344" s="54">
        <v>40</v>
      </c>
      <c r="E344" s="42"/>
      <c r="F344" s="42"/>
      <c r="G344" s="43">
        <f>D344*(E344+F344)</f>
        <v>0</v>
      </c>
      <c r="H344" s="371" t="s">
        <v>545</v>
      </c>
    </row>
    <row r="345" spans="1:18">
      <c r="A345" s="285" t="s">
        <v>335</v>
      </c>
      <c r="B345" s="388" t="s">
        <v>471</v>
      </c>
      <c r="C345" s="285"/>
      <c r="D345" s="286"/>
      <c r="E345" s="193">
        <f>SUMPRODUCT(D346:D351,E346:E351)</f>
        <v>0</v>
      </c>
      <c r="F345" s="193">
        <f>SUMPRODUCT(D346:D351,F346:F351)</f>
        <v>0</v>
      </c>
      <c r="G345" s="287">
        <f>SUM(G346:G351)</f>
        <v>0</v>
      </c>
      <c r="H345" s="305" t="s">
        <v>439</v>
      </c>
    </row>
    <row r="346" spans="1:18">
      <c r="A346" s="67" t="s">
        <v>615</v>
      </c>
      <c r="B346" s="53" t="s">
        <v>122</v>
      </c>
      <c r="C346" s="40" t="s">
        <v>6</v>
      </c>
      <c r="D346" s="54">
        <v>5</v>
      </c>
      <c r="E346" s="42"/>
      <c r="F346" s="42"/>
      <c r="G346" s="43">
        <f t="shared" ref="G346:G351" si="27">D346*(E346+F346)</f>
        <v>0</v>
      </c>
      <c r="H346" s="435" t="s">
        <v>505</v>
      </c>
    </row>
    <row r="347" spans="1:18">
      <c r="A347" s="67" t="s">
        <v>616</v>
      </c>
      <c r="B347" s="46" t="s">
        <v>1421</v>
      </c>
      <c r="C347" s="40" t="s">
        <v>5</v>
      </c>
      <c r="D347" s="54">
        <v>60</v>
      </c>
      <c r="E347" s="38"/>
      <c r="F347" s="38"/>
      <c r="G347" s="43">
        <f t="shared" si="27"/>
        <v>0</v>
      </c>
      <c r="H347" s="371" t="s">
        <v>510</v>
      </c>
    </row>
    <row r="348" spans="1:18">
      <c r="A348" s="67" t="s">
        <v>617</v>
      </c>
      <c r="B348" s="53" t="s">
        <v>536</v>
      </c>
      <c r="C348" s="40" t="s">
        <v>121</v>
      </c>
      <c r="D348" s="54">
        <v>250</v>
      </c>
      <c r="E348" s="38"/>
      <c r="F348" s="38"/>
      <c r="G348" s="43">
        <f t="shared" si="27"/>
        <v>0</v>
      </c>
      <c r="H348" s="371" t="s">
        <v>541</v>
      </c>
    </row>
    <row r="349" spans="1:18">
      <c r="A349" s="67" t="s">
        <v>618</v>
      </c>
      <c r="B349" s="53" t="s">
        <v>538</v>
      </c>
      <c r="C349" s="40" t="s">
        <v>121</v>
      </c>
      <c r="D349" s="54">
        <v>150</v>
      </c>
      <c r="E349" s="42"/>
      <c r="F349" s="42"/>
      <c r="G349" s="43">
        <f t="shared" si="27"/>
        <v>0</v>
      </c>
      <c r="H349" s="371" t="s">
        <v>542</v>
      </c>
    </row>
    <row r="350" spans="1:18">
      <c r="A350" s="67" t="s">
        <v>619</v>
      </c>
      <c r="B350" s="53" t="s">
        <v>535</v>
      </c>
      <c r="C350" s="40" t="s">
        <v>121</v>
      </c>
      <c r="D350" s="54">
        <v>50</v>
      </c>
      <c r="E350" s="42"/>
      <c r="F350" s="42"/>
      <c r="G350" s="43">
        <f t="shared" si="27"/>
        <v>0</v>
      </c>
      <c r="H350" s="371" t="s">
        <v>543</v>
      </c>
    </row>
    <row r="351" spans="1:18" s="8" customFormat="1">
      <c r="A351" s="67" t="s">
        <v>620</v>
      </c>
      <c r="B351" s="70" t="s">
        <v>327</v>
      </c>
      <c r="C351" s="36" t="s">
        <v>5</v>
      </c>
      <c r="D351" s="37">
        <v>15.18</v>
      </c>
      <c r="E351" s="38"/>
      <c r="F351" s="38"/>
      <c r="G351" s="43">
        <f t="shared" si="27"/>
        <v>0</v>
      </c>
      <c r="H351" s="371" t="s">
        <v>517</v>
      </c>
      <c r="I351" s="9"/>
      <c r="J351" s="10"/>
      <c r="K351" s="10"/>
      <c r="L351" s="7"/>
      <c r="M351" s="7"/>
      <c r="N351" s="5"/>
      <c r="O351" s="5"/>
      <c r="P351" s="11"/>
      <c r="Q351" s="12"/>
      <c r="R351" s="12"/>
    </row>
    <row r="352" spans="1:18" s="8" customFormat="1">
      <c r="A352" s="285" t="s">
        <v>999</v>
      </c>
      <c r="B352" s="388" t="s">
        <v>475</v>
      </c>
      <c r="C352" s="285"/>
      <c r="D352" s="286"/>
      <c r="E352" s="287">
        <f>SUMPRODUCT(D353:D354*E353:E354)</f>
        <v>0</v>
      </c>
      <c r="F352" s="287">
        <f>SUMPRODUCT(D353:D354,F353:F354)</f>
        <v>0</v>
      </c>
      <c r="G352" s="287">
        <f>SUM(G353:G354)</f>
        <v>0</v>
      </c>
      <c r="H352" s="305" t="s">
        <v>439</v>
      </c>
      <c r="I352" s="9"/>
      <c r="J352" s="10"/>
      <c r="K352" s="10"/>
      <c r="L352" s="7"/>
      <c r="M352" s="7"/>
      <c r="N352" s="5"/>
      <c r="O352" s="5"/>
      <c r="P352" s="11"/>
      <c r="Q352" s="12"/>
      <c r="R352" s="12"/>
    </row>
    <row r="353" spans="1:18" s="8" customFormat="1">
      <c r="A353" s="67" t="s">
        <v>1006</v>
      </c>
      <c r="B353" s="47" t="s">
        <v>130</v>
      </c>
      <c r="C353" s="48" t="s">
        <v>5</v>
      </c>
      <c r="D353" s="37">
        <v>42</v>
      </c>
      <c r="E353" s="38"/>
      <c r="F353" s="38"/>
      <c r="G353" s="43">
        <f>D353*(E353+F353)</f>
        <v>0</v>
      </c>
      <c r="H353" s="371" t="s">
        <v>507</v>
      </c>
      <c r="I353" s="9"/>
      <c r="J353" s="10"/>
      <c r="K353" s="10"/>
      <c r="L353" s="7"/>
      <c r="M353" s="7"/>
      <c r="N353" s="5"/>
      <c r="O353" s="5"/>
      <c r="P353" s="11"/>
      <c r="Q353" s="12"/>
      <c r="R353" s="12"/>
    </row>
    <row r="354" spans="1:18" s="101" customFormat="1">
      <c r="A354" s="67" t="s">
        <v>1007</v>
      </c>
      <c r="B354" s="47" t="s">
        <v>135</v>
      </c>
      <c r="C354" s="48" t="s">
        <v>5</v>
      </c>
      <c r="D354" s="37">
        <v>2</v>
      </c>
      <c r="E354" s="38"/>
      <c r="F354" s="38"/>
      <c r="G354" s="43">
        <f>D354*(E354+F354)</f>
        <v>0</v>
      </c>
      <c r="H354" s="371" t="s">
        <v>516</v>
      </c>
    </row>
    <row r="355" spans="1:18" s="101" customFormat="1">
      <c r="A355" s="285" t="s">
        <v>1000</v>
      </c>
      <c r="B355" s="388" t="s">
        <v>476</v>
      </c>
      <c r="C355" s="285"/>
      <c r="D355" s="286"/>
      <c r="E355" s="193">
        <f>SUMPRODUCT(D356:D359,E356:E359)</f>
        <v>0</v>
      </c>
      <c r="F355" s="193">
        <f>SUMPRODUCT(D356:D359,F356:F359)</f>
        <v>0</v>
      </c>
      <c r="G355" s="287">
        <f>SUM(G356:G359)</f>
        <v>0</v>
      </c>
      <c r="H355" s="305" t="s">
        <v>439</v>
      </c>
    </row>
    <row r="356" spans="1:18" s="101" customFormat="1">
      <c r="A356" s="67" t="s">
        <v>1008</v>
      </c>
      <c r="B356" s="47" t="s">
        <v>132</v>
      </c>
      <c r="C356" s="48" t="s">
        <v>5</v>
      </c>
      <c r="D356" s="37">
        <v>106</v>
      </c>
      <c r="E356" s="38"/>
      <c r="F356" s="38"/>
      <c r="G356" s="43">
        <f>D356*(E356+F356)</f>
        <v>0</v>
      </c>
      <c r="H356" s="371" t="s">
        <v>511</v>
      </c>
    </row>
    <row r="357" spans="1:18" s="101" customFormat="1">
      <c r="A357" s="67" t="s">
        <v>1009</v>
      </c>
      <c r="B357" s="47" t="s">
        <v>136</v>
      </c>
      <c r="C357" s="48" t="s">
        <v>5</v>
      </c>
      <c r="D357" s="37">
        <v>54</v>
      </c>
      <c r="E357" s="38"/>
      <c r="F357" s="38"/>
      <c r="G357" s="43">
        <f>D357*(E357+F357)</f>
        <v>0</v>
      </c>
      <c r="H357" s="371" t="s">
        <v>515</v>
      </c>
    </row>
    <row r="358" spans="1:18">
      <c r="A358" s="67" t="s">
        <v>1010</v>
      </c>
      <c r="B358" s="53" t="s">
        <v>133</v>
      </c>
      <c r="C358" s="72" t="s">
        <v>5</v>
      </c>
      <c r="D358" s="41">
        <v>52</v>
      </c>
      <c r="E358" s="42"/>
      <c r="F358" s="42"/>
      <c r="G358" s="43">
        <f>D358*(E358+F358)</f>
        <v>0</v>
      </c>
      <c r="H358" s="371" t="s">
        <v>591</v>
      </c>
    </row>
    <row r="359" spans="1:18">
      <c r="A359" s="67" t="s">
        <v>1011</v>
      </c>
      <c r="B359" s="53" t="s">
        <v>724</v>
      </c>
      <c r="C359" s="40" t="s">
        <v>5</v>
      </c>
      <c r="D359" s="54">
        <v>54</v>
      </c>
      <c r="E359" s="42"/>
      <c r="F359" s="42"/>
      <c r="G359" s="43">
        <f>D359*(E359+F359)</f>
        <v>0</v>
      </c>
      <c r="H359" s="371" t="s">
        <v>540</v>
      </c>
    </row>
    <row r="360" spans="1:18">
      <c r="A360" s="285" t="s">
        <v>1001</v>
      </c>
      <c r="B360" s="388" t="s">
        <v>477</v>
      </c>
      <c r="C360" s="285"/>
      <c r="D360" s="286"/>
      <c r="E360" s="287">
        <f>SUMPRODUCT(D361:D363*E361:E363)</f>
        <v>0</v>
      </c>
      <c r="F360" s="287">
        <f>SUMPRODUCT(D361:D363,F361:F363)</f>
        <v>0</v>
      </c>
      <c r="G360" s="287">
        <f>SUM(G361:G363)</f>
        <v>0</v>
      </c>
      <c r="H360" s="305" t="s">
        <v>439</v>
      </c>
    </row>
    <row r="361" spans="1:18">
      <c r="A361" s="67" t="s">
        <v>1012</v>
      </c>
      <c r="B361" s="53" t="s">
        <v>519</v>
      </c>
      <c r="C361" s="40" t="s">
        <v>5</v>
      </c>
      <c r="D361" s="54">
        <v>12</v>
      </c>
      <c r="E361" s="42"/>
      <c r="F361" s="42"/>
      <c r="G361" s="43">
        <f>D361*(E361+F361)</f>
        <v>0</v>
      </c>
      <c r="H361" s="371" t="s">
        <v>518</v>
      </c>
    </row>
    <row r="362" spans="1:18">
      <c r="A362" s="67" t="s">
        <v>1013</v>
      </c>
      <c r="B362" s="53" t="s">
        <v>328</v>
      </c>
      <c r="C362" s="40" t="s">
        <v>5</v>
      </c>
      <c r="D362" s="54">
        <v>12</v>
      </c>
      <c r="E362" s="42"/>
      <c r="F362" s="42"/>
      <c r="G362" s="43">
        <f>D362*(E362+F362)</f>
        <v>0</v>
      </c>
      <c r="H362" s="371" t="s">
        <v>540</v>
      </c>
    </row>
    <row r="363" spans="1:18" ht="25.5">
      <c r="A363" s="67" t="s">
        <v>1014</v>
      </c>
      <c r="B363" s="44" t="s">
        <v>520</v>
      </c>
      <c r="C363" s="40" t="s">
        <v>110</v>
      </c>
      <c r="D363" s="54">
        <v>0.6</v>
      </c>
      <c r="E363" s="42"/>
      <c r="F363" s="42"/>
      <c r="G363" s="43">
        <f>D363*(E363+F363)</f>
        <v>0</v>
      </c>
      <c r="H363" s="450" t="s">
        <v>495</v>
      </c>
    </row>
    <row r="364" spans="1:18">
      <c r="A364" s="285" t="s">
        <v>1002</v>
      </c>
      <c r="B364" s="388" t="s">
        <v>464</v>
      </c>
      <c r="C364" s="285"/>
      <c r="D364" s="286"/>
      <c r="E364" s="193" t="e">
        <f>SUMPRODUCT(D365,E365)</f>
        <v>#VALUE!</v>
      </c>
      <c r="F364" s="193" t="e">
        <f>SUMPRODUCT(D365,F365)</f>
        <v>#VALUE!</v>
      </c>
      <c r="G364" s="287">
        <f>SUM(G365)</f>
        <v>0</v>
      </c>
      <c r="H364" s="305" t="s">
        <v>439</v>
      </c>
    </row>
    <row r="365" spans="1:18">
      <c r="A365" s="67" t="s">
        <v>1015</v>
      </c>
      <c r="B365" s="53" t="s">
        <v>725</v>
      </c>
      <c r="C365" s="40" t="s">
        <v>5</v>
      </c>
      <c r="D365" s="54">
        <v>7.5600000000000005</v>
      </c>
      <c r="E365" s="42"/>
      <c r="F365" s="42"/>
      <c r="G365" s="43">
        <f>D365*(E365+F365)</f>
        <v>0</v>
      </c>
      <c r="H365" s="371" t="s">
        <v>508</v>
      </c>
    </row>
    <row r="366" spans="1:18">
      <c r="A366" s="285" t="s">
        <v>1003</v>
      </c>
      <c r="B366" s="388" t="s">
        <v>207</v>
      </c>
      <c r="C366" s="285"/>
      <c r="D366" s="286"/>
      <c r="E366" s="193">
        <f>SUMPRODUCT(D367:D382,E367:E382)</f>
        <v>0</v>
      </c>
      <c r="F366" s="193">
        <f>SUMPRODUCT(D367:D382,F367:F382)</f>
        <v>0</v>
      </c>
      <c r="G366" s="287">
        <f>SUM(G367:G382)</f>
        <v>0</v>
      </c>
      <c r="H366" s="305" t="s">
        <v>439</v>
      </c>
    </row>
    <row r="367" spans="1:18" ht="25.5">
      <c r="A367" s="76" t="s">
        <v>1016</v>
      </c>
      <c r="B367" s="47" t="s">
        <v>582</v>
      </c>
      <c r="C367" s="40" t="s">
        <v>9</v>
      </c>
      <c r="D367" s="54">
        <v>50</v>
      </c>
      <c r="E367" s="38"/>
      <c r="F367" s="38"/>
      <c r="G367" s="43">
        <f t="shared" ref="G367:G382" si="28">D367*(E367+F367)</f>
        <v>0</v>
      </c>
      <c r="H367" s="372" t="s">
        <v>583</v>
      </c>
    </row>
    <row r="368" spans="1:18">
      <c r="A368" s="76" t="s">
        <v>1017</v>
      </c>
      <c r="B368" s="47" t="s">
        <v>296</v>
      </c>
      <c r="C368" s="48" t="s">
        <v>57</v>
      </c>
      <c r="D368" s="37">
        <v>3</v>
      </c>
      <c r="E368" s="38"/>
      <c r="F368" s="38"/>
      <c r="G368" s="43">
        <f t="shared" si="28"/>
        <v>0</v>
      </c>
      <c r="H368" s="446" t="s">
        <v>349</v>
      </c>
    </row>
    <row r="369" spans="1:8">
      <c r="A369" s="76" t="s">
        <v>1018</v>
      </c>
      <c r="B369" s="47" t="s">
        <v>302</v>
      </c>
      <c r="C369" s="48" t="s">
        <v>57</v>
      </c>
      <c r="D369" s="37">
        <v>8</v>
      </c>
      <c r="E369" s="38"/>
      <c r="F369" s="38"/>
      <c r="G369" s="43">
        <f t="shared" si="28"/>
        <v>0</v>
      </c>
      <c r="H369" s="446" t="s">
        <v>349</v>
      </c>
    </row>
    <row r="370" spans="1:8">
      <c r="A370" s="76" t="s">
        <v>1019</v>
      </c>
      <c r="B370" s="39" t="s">
        <v>223</v>
      </c>
      <c r="C370" s="48" t="s">
        <v>57</v>
      </c>
      <c r="D370" s="37">
        <v>8</v>
      </c>
      <c r="E370" s="38"/>
      <c r="F370" s="38"/>
      <c r="G370" s="43">
        <f t="shared" si="28"/>
        <v>0</v>
      </c>
      <c r="H370" s="446" t="s">
        <v>349</v>
      </c>
    </row>
    <row r="371" spans="1:8">
      <c r="A371" s="76" t="s">
        <v>1020</v>
      </c>
      <c r="B371" s="39" t="s">
        <v>226</v>
      </c>
      <c r="C371" s="48" t="s">
        <v>57</v>
      </c>
      <c r="D371" s="37">
        <v>3</v>
      </c>
      <c r="E371" s="38"/>
      <c r="F371" s="38"/>
      <c r="G371" s="43">
        <f t="shared" si="28"/>
        <v>0</v>
      </c>
      <c r="H371" s="446" t="s">
        <v>349</v>
      </c>
    </row>
    <row r="372" spans="1:8">
      <c r="A372" s="76" t="s">
        <v>1021</v>
      </c>
      <c r="B372" s="39" t="s">
        <v>228</v>
      </c>
      <c r="C372" s="48" t="s">
        <v>57</v>
      </c>
      <c r="D372" s="37">
        <v>8</v>
      </c>
      <c r="E372" s="38"/>
      <c r="F372" s="38"/>
      <c r="G372" s="43">
        <f t="shared" si="28"/>
        <v>0</v>
      </c>
      <c r="H372" s="446" t="s">
        <v>349</v>
      </c>
    </row>
    <row r="373" spans="1:8">
      <c r="A373" s="76" t="s">
        <v>1022</v>
      </c>
      <c r="B373" s="39" t="s">
        <v>233</v>
      </c>
      <c r="C373" s="48" t="s">
        <v>57</v>
      </c>
      <c r="D373" s="37">
        <v>8</v>
      </c>
      <c r="E373" s="38"/>
      <c r="F373" s="38"/>
      <c r="G373" s="43">
        <f t="shared" si="28"/>
        <v>0</v>
      </c>
      <c r="H373" s="446" t="s">
        <v>349</v>
      </c>
    </row>
    <row r="374" spans="1:8">
      <c r="A374" s="76" t="s">
        <v>1023</v>
      </c>
      <c r="B374" s="47" t="s">
        <v>301</v>
      </c>
      <c r="C374" s="48" t="s">
        <v>57</v>
      </c>
      <c r="D374" s="37">
        <v>5</v>
      </c>
      <c r="E374" s="38"/>
      <c r="F374" s="38"/>
      <c r="G374" s="43">
        <f t="shared" si="28"/>
        <v>0</v>
      </c>
      <c r="H374" s="446" t="s">
        <v>349</v>
      </c>
    </row>
    <row r="375" spans="1:8" ht="25.5">
      <c r="A375" s="76" t="s">
        <v>1024</v>
      </c>
      <c r="B375" s="53" t="s">
        <v>1943</v>
      </c>
      <c r="C375" s="48" t="s">
        <v>9</v>
      </c>
      <c r="D375" s="37">
        <v>600</v>
      </c>
      <c r="E375" s="38"/>
      <c r="F375" s="38"/>
      <c r="G375" s="43">
        <f t="shared" si="28"/>
        <v>0</v>
      </c>
      <c r="H375" s="446" t="s">
        <v>578</v>
      </c>
    </row>
    <row r="376" spans="1:8">
      <c r="A376" s="76" t="s">
        <v>1025</v>
      </c>
      <c r="B376" s="53" t="s">
        <v>575</v>
      </c>
      <c r="C376" s="48" t="s">
        <v>298</v>
      </c>
      <c r="D376" s="37">
        <v>2</v>
      </c>
      <c r="E376" s="38"/>
      <c r="F376" s="38"/>
      <c r="G376" s="43">
        <f t="shared" si="28"/>
        <v>0</v>
      </c>
      <c r="H376" s="449" t="s">
        <v>574</v>
      </c>
    </row>
    <row r="377" spans="1:8">
      <c r="A377" s="76" t="s">
        <v>1026</v>
      </c>
      <c r="B377" s="44" t="s">
        <v>576</v>
      </c>
      <c r="C377" s="48" t="s">
        <v>298</v>
      </c>
      <c r="D377" s="37">
        <v>1</v>
      </c>
      <c r="E377" s="38"/>
      <c r="F377" s="38"/>
      <c r="G377" s="43">
        <f t="shared" si="28"/>
        <v>0</v>
      </c>
      <c r="H377" s="446" t="s">
        <v>577</v>
      </c>
    </row>
    <row r="378" spans="1:8" ht="25.5">
      <c r="A378" s="76" t="s">
        <v>1027</v>
      </c>
      <c r="B378" s="47" t="s">
        <v>297</v>
      </c>
      <c r="C378" s="48" t="s">
        <v>57</v>
      </c>
      <c r="D378" s="37">
        <v>1</v>
      </c>
      <c r="E378" s="38"/>
      <c r="F378" s="38"/>
      <c r="G378" s="43">
        <f t="shared" si="28"/>
        <v>0</v>
      </c>
      <c r="H378" s="446" t="s">
        <v>349</v>
      </c>
    </row>
    <row r="379" spans="1:8">
      <c r="A379" s="76" t="s">
        <v>1028</v>
      </c>
      <c r="B379" s="47" t="s">
        <v>293</v>
      </c>
      <c r="C379" s="48" t="s">
        <v>57</v>
      </c>
      <c r="D379" s="37">
        <v>5</v>
      </c>
      <c r="E379" s="38"/>
      <c r="F379" s="38"/>
      <c r="G379" s="43">
        <f t="shared" si="28"/>
        <v>0</v>
      </c>
      <c r="H379" s="446" t="s">
        <v>579</v>
      </c>
    </row>
    <row r="380" spans="1:8">
      <c r="A380" s="76" t="s">
        <v>1029</v>
      </c>
      <c r="B380" s="47" t="s">
        <v>294</v>
      </c>
      <c r="C380" s="48" t="s">
        <v>57</v>
      </c>
      <c r="D380" s="37">
        <v>1</v>
      </c>
      <c r="E380" s="38"/>
      <c r="F380" s="38"/>
      <c r="G380" s="43">
        <f t="shared" si="28"/>
        <v>0</v>
      </c>
      <c r="H380" s="446" t="s">
        <v>580</v>
      </c>
    </row>
    <row r="381" spans="1:8" ht="25.5">
      <c r="A381" s="76" t="s">
        <v>1030</v>
      </c>
      <c r="B381" s="47" t="s">
        <v>295</v>
      </c>
      <c r="C381" s="48" t="s">
        <v>57</v>
      </c>
      <c r="D381" s="37">
        <v>2</v>
      </c>
      <c r="E381" s="38"/>
      <c r="F381" s="38"/>
      <c r="G381" s="43">
        <f t="shared" si="28"/>
        <v>0</v>
      </c>
      <c r="H381" s="446" t="s">
        <v>349</v>
      </c>
    </row>
    <row r="382" spans="1:8" ht="25.5">
      <c r="A382" s="76" t="s">
        <v>1031</v>
      </c>
      <c r="B382" s="53" t="s">
        <v>299</v>
      </c>
      <c r="C382" s="48" t="s">
        <v>57</v>
      </c>
      <c r="D382" s="37">
        <v>1</v>
      </c>
      <c r="E382" s="38"/>
      <c r="F382" s="38"/>
      <c r="G382" s="43">
        <f t="shared" si="28"/>
        <v>0</v>
      </c>
      <c r="H382" s="446" t="s">
        <v>581</v>
      </c>
    </row>
    <row r="383" spans="1:8">
      <c r="A383" s="285" t="s">
        <v>1004</v>
      </c>
      <c r="B383" s="388" t="s">
        <v>1294</v>
      </c>
      <c r="C383" s="285"/>
      <c r="D383" s="286"/>
      <c r="E383" s="193">
        <f>SUMPRODUCT(D384:D385,E384:E385)</f>
        <v>0</v>
      </c>
      <c r="F383" s="193">
        <f>SUMPRODUCT(D384:D385,F384:F385)</f>
        <v>0</v>
      </c>
      <c r="G383" s="287">
        <f>SUM(G384:G385)</f>
        <v>0</v>
      </c>
      <c r="H383" s="305" t="s">
        <v>439</v>
      </c>
    </row>
    <row r="384" spans="1:8" ht="39.75" customHeight="1">
      <c r="A384" s="67" t="s">
        <v>1032</v>
      </c>
      <c r="B384" s="53" t="s">
        <v>320</v>
      </c>
      <c r="C384" s="40" t="s">
        <v>5</v>
      </c>
      <c r="D384" s="54">
        <v>15.2</v>
      </c>
      <c r="E384" s="42"/>
      <c r="F384" s="42"/>
      <c r="G384" s="43">
        <f>D384*(E384+F384)</f>
        <v>0</v>
      </c>
      <c r="H384" s="371" t="s">
        <v>522</v>
      </c>
    </row>
    <row r="385" spans="1:8">
      <c r="A385" s="67" t="s">
        <v>2059</v>
      </c>
      <c r="B385" s="44" t="s">
        <v>2078</v>
      </c>
      <c r="C385" s="40" t="s">
        <v>5</v>
      </c>
      <c r="D385" s="54">
        <v>25</v>
      </c>
      <c r="E385" s="42"/>
      <c r="F385" s="42"/>
      <c r="G385" s="43">
        <f>D385*(E385+F385)</f>
        <v>0</v>
      </c>
      <c r="H385" s="372" t="s">
        <v>2076</v>
      </c>
    </row>
    <row r="386" spans="1:8" s="101" customFormat="1">
      <c r="A386" s="285" t="s">
        <v>1005</v>
      </c>
      <c r="B386" s="388" t="s">
        <v>330</v>
      </c>
      <c r="C386" s="285"/>
      <c r="D386" s="286"/>
      <c r="E386" s="287">
        <f>SUMPRODUCT(D387:D388*E387:E388)</f>
        <v>0</v>
      </c>
      <c r="F386" s="287">
        <f>SUMPRODUCT(D387:D388,F387:F388)</f>
        <v>0</v>
      </c>
      <c r="G386" s="287">
        <f>SUM(G387:G388)</f>
        <v>0</v>
      </c>
      <c r="H386" s="305" t="s">
        <v>439</v>
      </c>
    </row>
    <row r="387" spans="1:8">
      <c r="A387" s="67" t="s">
        <v>1033</v>
      </c>
      <c r="B387" s="53" t="s">
        <v>329</v>
      </c>
      <c r="C387" s="72" t="s">
        <v>5</v>
      </c>
      <c r="D387" s="41">
        <v>15.6</v>
      </c>
      <c r="E387" s="42"/>
      <c r="F387" s="42"/>
      <c r="G387" s="43">
        <f>D387*(E387+F387)</f>
        <v>0</v>
      </c>
      <c r="H387" s="371" t="s">
        <v>521</v>
      </c>
    </row>
    <row r="388" spans="1:8">
      <c r="A388" s="67" t="s">
        <v>1034</v>
      </c>
      <c r="B388" s="53" t="s">
        <v>125</v>
      </c>
      <c r="C388" s="40" t="s">
        <v>5</v>
      </c>
      <c r="D388" s="54">
        <v>15.18</v>
      </c>
      <c r="E388" s="42"/>
      <c r="F388" s="42"/>
      <c r="G388" s="43">
        <f>D388*(E388+F388)</f>
        <v>0</v>
      </c>
      <c r="H388" s="371" t="s">
        <v>416</v>
      </c>
    </row>
    <row r="389" spans="1:8">
      <c r="A389" s="67"/>
      <c r="B389" s="53"/>
      <c r="C389" s="40"/>
      <c r="D389" s="54"/>
      <c r="E389" s="42"/>
      <c r="F389" s="42"/>
      <c r="G389" s="43"/>
      <c r="H389" s="371"/>
    </row>
    <row r="390" spans="1:8">
      <c r="A390" s="243" t="s">
        <v>8</v>
      </c>
      <c r="B390" s="389" t="s">
        <v>1181</v>
      </c>
      <c r="C390" s="240"/>
      <c r="D390" s="288"/>
      <c r="E390" s="245">
        <f>E391+E417+E444+E464</f>
        <v>0</v>
      </c>
      <c r="F390" s="245">
        <f>F391+F417+F444+F464</f>
        <v>0</v>
      </c>
      <c r="G390" s="245">
        <f>G391+G417+G444+G464</f>
        <v>0</v>
      </c>
      <c r="H390" s="309" t="s">
        <v>439</v>
      </c>
    </row>
    <row r="391" spans="1:8">
      <c r="A391" s="243" t="s">
        <v>22</v>
      </c>
      <c r="B391" s="389" t="s">
        <v>269</v>
      </c>
      <c r="C391" s="240"/>
      <c r="D391" s="288"/>
      <c r="E391" s="289">
        <f>SUMPRODUCT(D392:D416*E392:E416)</f>
        <v>0</v>
      </c>
      <c r="F391" s="289">
        <f>SUMPRODUCT(D392:D416,F392:F416)</f>
        <v>0</v>
      </c>
      <c r="G391" s="245">
        <f>SUM(G392:G416)</f>
        <v>0</v>
      </c>
      <c r="H391" s="309" t="s">
        <v>439</v>
      </c>
    </row>
    <row r="392" spans="1:8">
      <c r="A392" s="68" t="s">
        <v>1035</v>
      </c>
      <c r="B392" s="55" t="s">
        <v>148</v>
      </c>
      <c r="C392" s="45" t="s">
        <v>9</v>
      </c>
      <c r="D392" s="41">
        <v>600</v>
      </c>
      <c r="E392" s="38"/>
      <c r="F392" s="38"/>
      <c r="G392" s="43">
        <f t="shared" ref="G392:G416" si="29">D392*(E392+F392)</f>
        <v>0</v>
      </c>
      <c r="H392" s="449" t="s">
        <v>149</v>
      </c>
    </row>
    <row r="393" spans="1:8">
      <c r="A393" s="68" t="s">
        <v>1036</v>
      </c>
      <c r="B393" s="55" t="s">
        <v>661</v>
      </c>
      <c r="C393" s="45" t="s">
        <v>9</v>
      </c>
      <c r="D393" s="41">
        <v>600</v>
      </c>
      <c r="E393" s="38"/>
      <c r="F393" s="38"/>
      <c r="G393" s="43">
        <f t="shared" si="29"/>
        <v>0</v>
      </c>
      <c r="H393" s="449" t="s">
        <v>360</v>
      </c>
    </row>
    <row r="394" spans="1:8" ht="25.5">
      <c r="A394" s="68" t="s">
        <v>1037</v>
      </c>
      <c r="B394" s="55" t="s">
        <v>642</v>
      </c>
      <c r="C394" s="45" t="s">
        <v>9</v>
      </c>
      <c r="D394" s="41">
        <v>1600</v>
      </c>
      <c r="E394" s="38"/>
      <c r="F394" s="38"/>
      <c r="G394" s="43">
        <f t="shared" si="29"/>
        <v>0</v>
      </c>
      <c r="H394" s="451" t="s">
        <v>571</v>
      </c>
    </row>
    <row r="395" spans="1:8" ht="25.5">
      <c r="A395" s="68" t="s">
        <v>1038</v>
      </c>
      <c r="B395" s="55" t="s">
        <v>2301</v>
      </c>
      <c r="C395" s="45" t="s">
        <v>9</v>
      </c>
      <c r="D395" s="41">
        <v>450</v>
      </c>
      <c r="E395" s="38"/>
      <c r="F395" s="38"/>
      <c r="G395" s="43">
        <f t="shared" ref="G395" si="30">D395*(E395+F395)</f>
        <v>0</v>
      </c>
      <c r="H395" s="451" t="s">
        <v>571</v>
      </c>
    </row>
    <row r="396" spans="1:8" ht="25.5">
      <c r="A396" s="68" t="s">
        <v>1039</v>
      </c>
      <c r="B396" s="55" t="s">
        <v>643</v>
      </c>
      <c r="C396" s="45" t="s">
        <v>9</v>
      </c>
      <c r="D396" s="41">
        <v>500</v>
      </c>
      <c r="E396" s="38"/>
      <c r="F396" s="38"/>
      <c r="G396" s="43">
        <f t="shared" si="29"/>
        <v>0</v>
      </c>
      <c r="H396" s="449" t="s">
        <v>150</v>
      </c>
    </row>
    <row r="397" spans="1:8" ht="25.5">
      <c r="A397" s="68" t="s">
        <v>1040</v>
      </c>
      <c r="B397" s="55" t="s">
        <v>2292</v>
      </c>
      <c r="C397" s="45" t="s">
        <v>9</v>
      </c>
      <c r="D397" s="41">
        <v>2425</v>
      </c>
      <c r="E397" s="38"/>
      <c r="F397" s="38"/>
      <c r="G397" s="43">
        <f t="shared" ref="G397" si="31">D397*(E397+F397)</f>
        <v>0</v>
      </c>
      <c r="H397" s="449" t="s">
        <v>150</v>
      </c>
    </row>
    <row r="398" spans="1:8" ht="25.5">
      <c r="A398" s="68" t="s">
        <v>1041</v>
      </c>
      <c r="B398" s="55" t="s">
        <v>644</v>
      </c>
      <c r="C398" s="45" t="s">
        <v>9</v>
      </c>
      <c r="D398" s="41">
        <v>1000</v>
      </c>
      <c r="E398" s="38"/>
      <c r="F398" s="38"/>
      <c r="G398" s="43">
        <f t="shared" si="29"/>
        <v>0</v>
      </c>
      <c r="H398" s="449" t="s">
        <v>151</v>
      </c>
    </row>
    <row r="399" spans="1:8" ht="25.5">
      <c r="A399" s="68" t="s">
        <v>1042</v>
      </c>
      <c r="B399" s="55" t="s">
        <v>645</v>
      </c>
      <c r="C399" s="45" t="s">
        <v>9</v>
      </c>
      <c r="D399" s="41">
        <v>1000</v>
      </c>
      <c r="E399" s="38"/>
      <c r="F399" s="38"/>
      <c r="G399" s="43">
        <f t="shared" si="29"/>
        <v>0</v>
      </c>
      <c r="H399" s="449" t="s">
        <v>152</v>
      </c>
    </row>
    <row r="400" spans="1:8" ht="25.5">
      <c r="A400" s="68" t="s">
        <v>1043</v>
      </c>
      <c r="B400" s="55" t="s">
        <v>2299</v>
      </c>
      <c r="C400" s="45" t="s">
        <v>9</v>
      </c>
      <c r="D400" s="41">
        <v>850</v>
      </c>
      <c r="E400" s="38"/>
      <c r="F400" s="38"/>
      <c r="G400" s="43">
        <f t="shared" ref="G400" si="32">D400*(E400+F400)</f>
        <v>0</v>
      </c>
      <c r="H400" s="449" t="s">
        <v>152</v>
      </c>
    </row>
    <row r="401" spans="1:8" ht="25.5">
      <c r="A401" s="68" t="s">
        <v>1044</v>
      </c>
      <c r="B401" s="55" t="s">
        <v>2297</v>
      </c>
      <c r="C401" s="45" t="s">
        <v>9</v>
      </c>
      <c r="D401" s="41">
        <v>1500</v>
      </c>
      <c r="E401" s="38"/>
      <c r="F401" s="38"/>
      <c r="G401" s="43">
        <f t="shared" ref="G401" si="33">D401*(E401+F401)</f>
        <v>0</v>
      </c>
      <c r="H401" s="449" t="s">
        <v>2300</v>
      </c>
    </row>
    <row r="402" spans="1:8" ht="25.5">
      <c r="A402" s="68" t="s">
        <v>1045</v>
      </c>
      <c r="B402" s="55" t="s">
        <v>646</v>
      </c>
      <c r="C402" s="45" t="s">
        <v>9</v>
      </c>
      <c r="D402" s="41">
        <v>300</v>
      </c>
      <c r="E402" s="38"/>
      <c r="F402" s="38"/>
      <c r="G402" s="43">
        <f t="shared" si="29"/>
        <v>0</v>
      </c>
      <c r="H402" s="449" t="s">
        <v>153</v>
      </c>
    </row>
    <row r="403" spans="1:8" ht="25.5">
      <c r="A403" s="68" t="s">
        <v>1046</v>
      </c>
      <c r="B403" s="55" t="s">
        <v>647</v>
      </c>
      <c r="C403" s="45" t="s">
        <v>9</v>
      </c>
      <c r="D403" s="41">
        <v>800</v>
      </c>
      <c r="E403" s="38"/>
      <c r="F403" s="38"/>
      <c r="G403" s="43">
        <f t="shared" si="29"/>
        <v>0</v>
      </c>
      <c r="H403" s="449" t="s">
        <v>154</v>
      </c>
    </row>
    <row r="404" spans="1:8" ht="25.5">
      <c r="A404" s="68" t="s">
        <v>1047</v>
      </c>
      <c r="B404" s="55" t="s">
        <v>2294</v>
      </c>
      <c r="C404" s="45" t="s">
        <v>9</v>
      </c>
      <c r="D404" s="41">
        <v>350</v>
      </c>
      <c r="E404" s="38"/>
      <c r="F404" s="38"/>
      <c r="G404" s="43">
        <f t="shared" ref="G404" si="34">D404*(E404+F404)</f>
        <v>0</v>
      </c>
      <c r="H404" s="449" t="s">
        <v>154</v>
      </c>
    </row>
    <row r="405" spans="1:8" ht="25.5">
      <c r="A405" s="68" t="s">
        <v>1048</v>
      </c>
      <c r="B405" s="55" t="s">
        <v>648</v>
      </c>
      <c r="C405" s="45" t="s">
        <v>9</v>
      </c>
      <c r="D405" s="41">
        <v>1867.0000000000002</v>
      </c>
      <c r="E405" s="38"/>
      <c r="F405" s="38"/>
      <c r="G405" s="43">
        <f t="shared" si="29"/>
        <v>0</v>
      </c>
      <c r="H405" s="449" t="s">
        <v>155</v>
      </c>
    </row>
    <row r="406" spans="1:8" ht="25.5">
      <c r="A406" s="68" t="s">
        <v>1049</v>
      </c>
      <c r="B406" s="55" t="s">
        <v>649</v>
      </c>
      <c r="C406" s="45" t="s">
        <v>9</v>
      </c>
      <c r="D406" s="41">
        <v>1124</v>
      </c>
      <c r="E406" s="38"/>
      <c r="F406" s="38"/>
      <c r="G406" s="43">
        <f t="shared" si="29"/>
        <v>0</v>
      </c>
      <c r="H406" s="449" t="s">
        <v>156</v>
      </c>
    </row>
    <row r="407" spans="1:8" ht="12" customHeight="1">
      <c r="A407" s="68" t="s">
        <v>1050</v>
      </c>
      <c r="B407" s="55" t="s">
        <v>157</v>
      </c>
      <c r="C407" s="45" t="s">
        <v>9</v>
      </c>
      <c r="D407" s="41">
        <v>200</v>
      </c>
      <c r="E407" s="38"/>
      <c r="F407" s="38"/>
      <c r="G407" s="43">
        <f t="shared" si="29"/>
        <v>0</v>
      </c>
      <c r="H407" s="446" t="s">
        <v>349</v>
      </c>
    </row>
    <row r="408" spans="1:8">
      <c r="A408" s="68" t="s">
        <v>1051</v>
      </c>
      <c r="B408" s="55" t="s">
        <v>361</v>
      </c>
      <c r="C408" s="45" t="s">
        <v>57</v>
      </c>
      <c r="D408" s="41">
        <v>200</v>
      </c>
      <c r="E408" s="38"/>
      <c r="F408" s="38"/>
      <c r="G408" s="43">
        <f t="shared" si="29"/>
        <v>0</v>
      </c>
      <c r="H408" s="449" t="s">
        <v>419</v>
      </c>
    </row>
    <row r="409" spans="1:8">
      <c r="A409" s="68" t="s">
        <v>1052</v>
      </c>
      <c r="B409" s="55" t="s">
        <v>362</v>
      </c>
      <c r="C409" s="45" t="s">
        <v>57</v>
      </c>
      <c r="D409" s="41">
        <v>200</v>
      </c>
      <c r="E409" s="38"/>
      <c r="F409" s="38"/>
      <c r="G409" s="43">
        <f t="shared" si="29"/>
        <v>0</v>
      </c>
      <c r="H409" s="449" t="s">
        <v>420</v>
      </c>
    </row>
    <row r="410" spans="1:8">
      <c r="A410" s="68" t="s">
        <v>1053</v>
      </c>
      <c r="B410" s="55" t="s">
        <v>363</v>
      </c>
      <c r="C410" s="45" t="s">
        <v>57</v>
      </c>
      <c r="D410" s="41">
        <v>200</v>
      </c>
      <c r="E410" s="38"/>
      <c r="F410" s="38"/>
      <c r="G410" s="43">
        <f t="shared" si="29"/>
        <v>0</v>
      </c>
      <c r="H410" s="449" t="s">
        <v>421</v>
      </c>
    </row>
    <row r="411" spans="1:8">
      <c r="A411" s="68" t="s">
        <v>1054</v>
      </c>
      <c r="B411" s="55" t="s">
        <v>364</v>
      </c>
      <c r="C411" s="45" t="s">
        <v>57</v>
      </c>
      <c r="D411" s="41">
        <v>150</v>
      </c>
      <c r="E411" s="38"/>
      <c r="F411" s="38"/>
      <c r="G411" s="43">
        <f t="shared" si="29"/>
        <v>0</v>
      </c>
      <c r="H411" s="449" t="s">
        <v>422</v>
      </c>
    </row>
    <row r="412" spans="1:8">
      <c r="A412" s="68" t="s">
        <v>2293</v>
      </c>
      <c r="B412" s="55" t="s">
        <v>365</v>
      </c>
      <c r="C412" s="45" t="s">
        <v>57</v>
      </c>
      <c r="D412" s="41">
        <v>150</v>
      </c>
      <c r="E412" s="38"/>
      <c r="F412" s="38"/>
      <c r="G412" s="43">
        <f t="shared" si="29"/>
        <v>0</v>
      </c>
      <c r="H412" s="449" t="s">
        <v>423</v>
      </c>
    </row>
    <row r="413" spans="1:8" ht="25.5">
      <c r="A413" s="68" t="s">
        <v>2295</v>
      </c>
      <c r="B413" s="55" t="s">
        <v>366</v>
      </c>
      <c r="C413" s="45" t="s">
        <v>57</v>
      </c>
      <c r="D413" s="41">
        <v>15</v>
      </c>
      <c r="E413" s="38"/>
      <c r="F413" s="38"/>
      <c r="G413" s="43">
        <f t="shared" si="29"/>
        <v>0</v>
      </c>
      <c r="H413" s="449" t="s">
        <v>424</v>
      </c>
    </row>
    <row r="414" spans="1:8" ht="25.5">
      <c r="A414" s="68" t="s">
        <v>2296</v>
      </c>
      <c r="B414" s="55" t="s">
        <v>367</v>
      </c>
      <c r="C414" s="45" t="s">
        <v>57</v>
      </c>
      <c r="D414" s="41">
        <v>20</v>
      </c>
      <c r="E414" s="38"/>
      <c r="F414" s="38"/>
      <c r="G414" s="43">
        <f t="shared" si="29"/>
        <v>0</v>
      </c>
      <c r="H414" s="449" t="s">
        <v>425</v>
      </c>
    </row>
    <row r="415" spans="1:8" ht="25.5">
      <c r="A415" s="68" t="s">
        <v>2298</v>
      </c>
      <c r="B415" s="55" t="s">
        <v>368</v>
      </c>
      <c r="C415" s="45" t="s">
        <v>57</v>
      </c>
      <c r="D415" s="41">
        <v>20</v>
      </c>
      <c r="E415" s="38"/>
      <c r="F415" s="38"/>
      <c r="G415" s="43">
        <f t="shared" si="29"/>
        <v>0</v>
      </c>
      <c r="H415" s="449" t="s">
        <v>426</v>
      </c>
    </row>
    <row r="416" spans="1:8" ht="25.5">
      <c r="A416" s="68" t="s">
        <v>2302</v>
      </c>
      <c r="B416" s="55" t="s">
        <v>369</v>
      </c>
      <c r="C416" s="45" t="s">
        <v>57</v>
      </c>
      <c r="D416" s="41">
        <v>20</v>
      </c>
      <c r="E416" s="38"/>
      <c r="F416" s="38"/>
      <c r="G416" s="43">
        <f t="shared" si="29"/>
        <v>0</v>
      </c>
      <c r="H416" s="449" t="s">
        <v>427</v>
      </c>
    </row>
    <row r="417" spans="1:8">
      <c r="A417" s="290" t="s">
        <v>24</v>
      </c>
      <c r="B417" s="241" t="s">
        <v>827</v>
      </c>
      <c r="C417" s="240"/>
      <c r="D417" s="244"/>
      <c r="E417" s="289">
        <f>SUMPRODUCT(D418:D443*E418:E443)</f>
        <v>0</v>
      </c>
      <c r="F417" s="289">
        <f>SUMPRODUCT(D418:D443,F418:F443)</f>
        <v>0</v>
      </c>
      <c r="G417" s="245">
        <f>SUM(G418:G443)</f>
        <v>0</v>
      </c>
      <c r="H417" s="309" t="s">
        <v>439</v>
      </c>
    </row>
    <row r="418" spans="1:8" ht="38.25">
      <c r="A418" s="49" t="s">
        <v>1055</v>
      </c>
      <c r="B418" s="39" t="s">
        <v>158</v>
      </c>
      <c r="C418" s="45" t="s">
        <v>9</v>
      </c>
      <c r="D418" s="41">
        <v>6</v>
      </c>
      <c r="E418" s="42"/>
      <c r="F418" s="42"/>
      <c r="G418" s="43">
        <f t="shared" ref="G418:G432" si="35">D418*(E418+F418)</f>
        <v>0</v>
      </c>
      <c r="H418" s="446" t="s">
        <v>349</v>
      </c>
    </row>
    <row r="419" spans="1:8" ht="51">
      <c r="A419" s="49" t="s">
        <v>1056</v>
      </c>
      <c r="B419" s="39" t="s">
        <v>159</v>
      </c>
      <c r="C419" s="45" t="s">
        <v>9</v>
      </c>
      <c r="D419" s="41">
        <v>10</v>
      </c>
      <c r="E419" s="42"/>
      <c r="F419" s="42"/>
      <c r="G419" s="43">
        <f t="shared" si="35"/>
        <v>0</v>
      </c>
      <c r="H419" s="446" t="s">
        <v>349</v>
      </c>
    </row>
    <row r="420" spans="1:8" ht="25.5">
      <c r="A420" s="49" t="s">
        <v>1057</v>
      </c>
      <c r="B420" s="50" t="s">
        <v>160</v>
      </c>
      <c r="C420" s="48" t="s">
        <v>57</v>
      </c>
      <c r="D420" s="37">
        <v>12</v>
      </c>
      <c r="E420" s="38"/>
      <c r="F420" s="42"/>
      <c r="G420" s="43">
        <f t="shared" si="35"/>
        <v>0</v>
      </c>
      <c r="H420" s="446" t="s">
        <v>349</v>
      </c>
    </row>
    <row r="421" spans="1:8" ht="25.5">
      <c r="A421" s="49" t="s">
        <v>1058</v>
      </c>
      <c r="B421" s="50" t="s">
        <v>161</v>
      </c>
      <c r="C421" s="48" t="s">
        <v>57</v>
      </c>
      <c r="D421" s="37">
        <v>1</v>
      </c>
      <c r="E421" s="38"/>
      <c r="F421" s="42"/>
      <c r="G421" s="43">
        <f t="shared" si="35"/>
        <v>0</v>
      </c>
      <c r="H421" s="446" t="s">
        <v>349</v>
      </c>
    </row>
    <row r="422" spans="1:8" ht="25.5">
      <c r="A422" s="49" t="s">
        <v>1059</v>
      </c>
      <c r="B422" s="50" t="s">
        <v>162</v>
      </c>
      <c r="C422" s="48" t="s">
        <v>57</v>
      </c>
      <c r="D422" s="37">
        <v>12</v>
      </c>
      <c r="E422" s="38"/>
      <c r="F422" s="42"/>
      <c r="G422" s="43">
        <f t="shared" si="35"/>
        <v>0</v>
      </c>
      <c r="H422" s="446" t="s">
        <v>349</v>
      </c>
    </row>
    <row r="423" spans="1:8" ht="25.5">
      <c r="A423" s="49" t="s">
        <v>1060</v>
      </c>
      <c r="B423" s="50" t="s">
        <v>163</v>
      </c>
      <c r="C423" s="48" t="s">
        <v>57</v>
      </c>
      <c r="D423" s="37">
        <v>15</v>
      </c>
      <c r="E423" s="38"/>
      <c r="F423" s="42"/>
      <c r="G423" s="43">
        <f t="shared" si="35"/>
        <v>0</v>
      </c>
      <c r="H423" s="446" t="s">
        <v>349</v>
      </c>
    </row>
    <row r="424" spans="1:8" ht="25.5">
      <c r="A424" s="49" t="s">
        <v>1061</v>
      </c>
      <c r="B424" s="50" t="s">
        <v>1309</v>
      </c>
      <c r="C424" s="48" t="s">
        <v>57</v>
      </c>
      <c r="D424" s="37">
        <v>16</v>
      </c>
      <c r="E424" s="38"/>
      <c r="F424" s="42"/>
      <c r="G424" s="43">
        <f t="shared" si="35"/>
        <v>0</v>
      </c>
      <c r="H424" s="446" t="s">
        <v>349</v>
      </c>
    </row>
    <row r="425" spans="1:8" ht="25.5">
      <c r="A425" s="49" t="s">
        <v>1062</v>
      </c>
      <c r="B425" s="39" t="s">
        <v>164</v>
      </c>
      <c r="C425" s="45" t="s">
        <v>57</v>
      </c>
      <c r="D425" s="41">
        <v>14</v>
      </c>
      <c r="E425" s="42"/>
      <c r="F425" s="42"/>
      <c r="G425" s="43">
        <f t="shared" si="35"/>
        <v>0</v>
      </c>
      <c r="H425" s="446" t="s">
        <v>349</v>
      </c>
    </row>
    <row r="426" spans="1:8" ht="25.5">
      <c r="A426" s="49" t="s">
        <v>1063</v>
      </c>
      <c r="B426" s="39" t="s">
        <v>165</v>
      </c>
      <c r="C426" s="45" t="s">
        <v>57</v>
      </c>
      <c r="D426" s="41">
        <v>5</v>
      </c>
      <c r="E426" s="42"/>
      <c r="F426" s="42"/>
      <c r="G426" s="43">
        <f t="shared" si="35"/>
        <v>0</v>
      </c>
      <c r="H426" s="446" t="s">
        <v>349</v>
      </c>
    </row>
    <row r="427" spans="1:8" ht="38.25">
      <c r="A427" s="49" t="s">
        <v>1064</v>
      </c>
      <c r="B427" s="39" t="s">
        <v>166</v>
      </c>
      <c r="C427" s="45" t="s">
        <v>57</v>
      </c>
      <c r="D427" s="41">
        <v>350</v>
      </c>
      <c r="E427" s="38"/>
      <c r="F427" s="42"/>
      <c r="G427" s="43">
        <f t="shared" si="35"/>
        <v>0</v>
      </c>
      <c r="H427" s="446" t="s">
        <v>349</v>
      </c>
    </row>
    <row r="428" spans="1:8">
      <c r="A428" s="49" t="s">
        <v>1065</v>
      </c>
      <c r="B428" s="39" t="s">
        <v>191</v>
      </c>
      <c r="C428" s="45" t="s">
        <v>57</v>
      </c>
      <c r="D428" s="41">
        <v>2800</v>
      </c>
      <c r="E428" s="38"/>
      <c r="F428" s="42"/>
      <c r="G428" s="43">
        <f t="shared" si="35"/>
        <v>0</v>
      </c>
      <c r="H428" s="449" t="s">
        <v>192</v>
      </c>
    </row>
    <row r="429" spans="1:8" ht="25.5">
      <c r="A429" s="49" t="s">
        <v>1066</v>
      </c>
      <c r="B429" s="39" t="s">
        <v>828</v>
      </c>
      <c r="C429" s="45" t="s">
        <v>9</v>
      </c>
      <c r="D429" s="41">
        <v>800</v>
      </c>
      <c r="E429" s="38"/>
      <c r="F429" s="42"/>
      <c r="G429" s="43">
        <f t="shared" si="35"/>
        <v>0</v>
      </c>
      <c r="H429" s="451" t="s">
        <v>829</v>
      </c>
    </row>
    <row r="430" spans="1:8">
      <c r="A430" s="49" t="s">
        <v>1067</v>
      </c>
      <c r="B430" s="39" t="s">
        <v>830</v>
      </c>
      <c r="C430" s="45" t="s">
        <v>57</v>
      </c>
      <c r="D430" s="41">
        <v>50</v>
      </c>
      <c r="E430" s="42"/>
      <c r="F430" s="42"/>
      <c r="G430" s="43">
        <f t="shared" si="35"/>
        <v>0</v>
      </c>
      <c r="H430" s="451" t="s">
        <v>1825</v>
      </c>
    </row>
    <row r="431" spans="1:8">
      <c r="A431" s="49" t="s">
        <v>1068</v>
      </c>
      <c r="B431" s="39" t="s">
        <v>831</v>
      </c>
      <c r="C431" s="45" t="s">
        <v>57</v>
      </c>
      <c r="D431" s="41">
        <v>50</v>
      </c>
      <c r="E431" s="42"/>
      <c r="F431" s="42"/>
      <c r="G431" s="43">
        <f t="shared" si="35"/>
        <v>0</v>
      </c>
      <c r="H431" s="446" t="s">
        <v>349</v>
      </c>
    </row>
    <row r="432" spans="1:8" ht="25.5">
      <c r="A432" s="49" t="s">
        <v>1069</v>
      </c>
      <c r="B432" s="39" t="s">
        <v>2334</v>
      </c>
      <c r="C432" s="45" t="s">
        <v>57</v>
      </c>
      <c r="D432" s="41">
        <v>50</v>
      </c>
      <c r="E432" s="42"/>
      <c r="F432" s="42"/>
      <c r="G432" s="43">
        <f t="shared" si="35"/>
        <v>0</v>
      </c>
      <c r="H432" s="446" t="s">
        <v>349</v>
      </c>
    </row>
    <row r="433" spans="1:8" ht="38.25">
      <c r="A433" s="49" t="s">
        <v>1070</v>
      </c>
      <c r="B433" s="39" t="s">
        <v>190</v>
      </c>
      <c r="C433" s="45" t="s">
        <v>9</v>
      </c>
      <c r="D433" s="41">
        <v>10000</v>
      </c>
      <c r="E433" s="38"/>
      <c r="F433" s="42"/>
      <c r="G433" s="43">
        <f t="shared" ref="G433:G443" si="36">D433*(E433+F433)</f>
        <v>0</v>
      </c>
      <c r="H433" s="449" t="s">
        <v>167</v>
      </c>
    </row>
    <row r="434" spans="1:8">
      <c r="A434" s="49" t="s">
        <v>1071</v>
      </c>
      <c r="B434" s="39" t="s">
        <v>168</v>
      </c>
      <c r="C434" s="45" t="s">
        <v>57</v>
      </c>
      <c r="D434" s="41">
        <v>100</v>
      </c>
      <c r="E434" s="38"/>
      <c r="F434" s="42"/>
      <c r="G434" s="43">
        <f t="shared" si="36"/>
        <v>0</v>
      </c>
      <c r="H434" s="449" t="s">
        <v>169</v>
      </c>
    </row>
    <row r="435" spans="1:8">
      <c r="A435" s="49" t="s">
        <v>1072</v>
      </c>
      <c r="B435" s="39" t="s">
        <v>170</v>
      </c>
      <c r="C435" s="45" t="s">
        <v>57</v>
      </c>
      <c r="D435" s="41">
        <v>600</v>
      </c>
      <c r="E435" s="38"/>
      <c r="F435" s="42"/>
      <c r="G435" s="43">
        <f t="shared" si="36"/>
        <v>0</v>
      </c>
      <c r="H435" s="449" t="s">
        <v>171</v>
      </c>
    </row>
    <row r="436" spans="1:8">
      <c r="A436" s="49" t="s">
        <v>1073</v>
      </c>
      <c r="B436" s="39" t="s">
        <v>172</v>
      </c>
      <c r="C436" s="45" t="s">
        <v>57</v>
      </c>
      <c r="D436" s="41">
        <v>200</v>
      </c>
      <c r="E436" s="38"/>
      <c r="F436" s="42"/>
      <c r="G436" s="43">
        <f t="shared" si="36"/>
        <v>0</v>
      </c>
      <c r="H436" s="449" t="s">
        <v>173</v>
      </c>
    </row>
    <row r="437" spans="1:8">
      <c r="A437" s="49" t="s">
        <v>1074</v>
      </c>
      <c r="B437" s="39" t="s">
        <v>174</v>
      </c>
      <c r="C437" s="45" t="s">
        <v>57</v>
      </c>
      <c r="D437" s="41">
        <v>200</v>
      </c>
      <c r="E437" s="38"/>
      <c r="F437" s="42"/>
      <c r="G437" s="43">
        <f t="shared" si="36"/>
        <v>0</v>
      </c>
      <c r="H437" s="449" t="s">
        <v>175</v>
      </c>
    </row>
    <row r="438" spans="1:8">
      <c r="A438" s="49" t="s">
        <v>1075</v>
      </c>
      <c r="B438" s="39" t="s">
        <v>176</v>
      </c>
      <c r="C438" s="45" t="s">
        <v>57</v>
      </c>
      <c r="D438" s="41">
        <v>100</v>
      </c>
      <c r="E438" s="38"/>
      <c r="F438" s="42"/>
      <c r="G438" s="43">
        <f t="shared" si="36"/>
        <v>0</v>
      </c>
      <c r="H438" s="449" t="s">
        <v>177</v>
      </c>
    </row>
    <row r="439" spans="1:8">
      <c r="A439" s="49" t="s">
        <v>1076</v>
      </c>
      <c r="B439" s="39" t="s">
        <v>178</v>
      </c>
      <c r="C439" s="45" t="s">
        <v>57</v>
      </c>
      <c r="D439" s="41">
        <v>25</v>
      </c>
      <c r="E439" s="38"/>
      <c r="F439" s="42"/>
      <c r="G439" s="43">
        <f t="shared" si="36"/>
        <v>0</v>
      </c>
      <c r="H439" s="449" t="s">
        <v>179</v>
      </c>
    </row>
    <row r="440" spans="1:8">
      <c r="A440" s="49" t="s">
        <v>1077</v>
      </c>
      <c r="B440" s="39" t="s">
        <v>180</v>
      </c>
      <c r="C440" s="45" t="s">
        <v>57</v>
      </c>
      <c r="D440" s="41">
        <v>25</v>
      </c>
      <c r="E440" s="38"/>
      <c r="F440" s="42"/>
      <c r="G440" s="43">
        <f t="shared" si="36"/>
        <v>0</v>
      </c>
      <c r="H440" s="449" t="s">
        <v>181</v>
      </c>
    </row>
    <row r="441" spans="1:8">
      <c r="A441" s="49" t="s">
        <v>1078</v>
      </c>
      <c r="B441" s="39" t="s">
        <v>182</v>
      </c>
      <c r="C441" s="45" t="s">
        <v>57</v>
      </c>
      <c r="D441" s="41">
        <v>25</v>
      </c>
      <c r="E441" s="38"/>
      <c r="F441" s="42"/>
      <c r="G441" s="43">
        <f t="shared" si="36"/>
        <v>0</v>
      </c>
      <c r="H441" s="449" t="s">
        <v>183</v>
      </c>
    </row>
    <row r="442" spans="1:8" ht="51">
      <c r="A442" s="49" t="s">
        <v>1079</v>
      </c>
      <c r="B442" s="70" t="s">
        <v>204</v>
      </c>
      <c r="C442" s="45" t="s">
        <v>57</v>
      </c>
      <c r="D442" s="41">
        <v>30</v>
      </c>
      <c r="E442" s="38"/>
      <c r="F442" s="42"/>
      <c r="G442" s="43">
        <f t="shared" si="36"/>
        <v>0</v>
      </c>
      <c r="H442" s="446" t="s">
        <v>349</v>
      </c>
    </row>
    <row r="443" spans="1:8" ht="51">
      <c r="A443" s="49" t="s">
        <v>1826</v>
      </c>
      <c r="B443" s="70" t="s">
        <v>205</v>
      </c>
      <c r="C443" s="45" t="s">
        <v>57</v>
      </c>
      <c r="D443" s="41">
        <v>30</v>
      </c>
      <c r="E443" s="42"/>
      <c r="F443" s="42"/>
      <c r="G443" s="43">
        <f t="shared" si="36"/>
        <v>0</v>
      </c>
      <c r="H443" s="446" t="s">
        <v>349</v>
      </c>
    </row>
    <row r="444" spans="1:8">
      <c r="A444" s="290" t="s">
        <v>268</v>
      </c>
      <c r="B444" s="241" t="s">
        <v>184</v>
      </c>
      <c r="C444" s="240"/>
      <c r="D444" s="244"/>
      <c r="E444" s="289">
        <f>SUMPRODUCT(D445:D463*E445:E463)</f>
        <v>0</v>
      </c>
      <c r="F444" s="289">
        <f>SUMPRODUCT(D445:D463,F445:F463)</f>
        <v>0</v>
      </c>
      <c r="G444" s="245">
        <f>SUM(G445:G463)</f>
        <v>0</v>
      </c>
      <c r="H444" s="309" t="s">
        <v>439</v>
      </c>
    </row>
    <row r="445" spans="1:8" ht="25.5">
      <c r="A445" s="49" t="s">
        <v>1080</v>
      </c>
      <c r="B445" s="53" t="s">
        <v>274</v>
      </c>
      <c r="C445" s="45" t="s">
        <v>121</v>
      </c>
      <c r="D445" s="41">
        <v>50</v>
      </c>
      <c r="E445" s="42"/>
      <c r="F445" s="42"/>
      <c r="G445" s="83">
        <f t="shared" ref="G445:G463" si="37">D445*(E445+F445)</f>
        <v>0</v>
      </c>
      <c r="H445" s="446" t="s">
        <v>349</v>
      </c>
    </row>
    <row r="446" spans="1:8">
      <c r="A446" s="49" t="s">
        <v>1081</v>
      </c>
      <c r="B446" s="53" t="s">
        <v>370</v>
      </c>
      <c r="C446" s="45" t="s">
        <v>57</v>
      </c>
      <c r="D446" s="41">
        <v>100</v>
      </c>
      <c r="E446" s="42"/>
      <c r="F446" s="42"/>
      <c r="G446" s="83">
        <f t="shared" si="37"/>
        <v>0</v>
      </c>
      <c r="H446" s="446" t="s">
        <v>349</v>
      </c>
    </row>
    <row r="447" spans="1:8" ht="140.25">
      <c r="A447" s="49" t="s">
        <v>1082</v>
      </c>
      <c r="B447" s="53" t="s">
        <v>185</v>
      </c>
      <c r="C447" s="45" t="s">
        <v>57</v>
      </c>
      <c r="D447" s="41">
        <v>4</v>
      </c>
      <c r="E447" s="42"/>
      <c r="F447" s="42"/>
      <c r="G447" s="83">
        <f t="shared" si="37"/>
        <v>0</v>
      </c>
      <c r="H447" s="446" t="s">
        <v>349</v>
      </c>
    </row>
    <row r="448" spans="1:8" ht="140.25">
      <c r="A448" s="49" t="s">
        <v>1083</v>
      </c>
      <c r="B448" s="53" t="s">
        <v>186</v>
      </c>
      <c r="C448" s="45" t="s">
        <v>57</v>
      </c>
      <c r="D448" s="41">
        <v>6</v>
      </c>
      <c r="E448" s="42"/>
      <c r="F448" s="42"/>
      <c r="G448" s="83">
        <f t="shared" si="37"/>
        <v>0</v>
      </c>
      <c r="H448" s="446" t="s">
        <v>349</v>
      </c>
    </row>
    <row r="449" spans="1:8" ht="51">
      <c r="A449" s="49" t="s">
        <v>1084</v>
      </c>
      <c r="B449" s="53" t="s">
        <v>187</v>
      </c>
      <c r="C449" s="45" t="s">
        <v>57</v>
      </c>
      <c r="D449" s="41">
        <v>12</v>
      </c>
      <c r="E449" s="42"/>
      <c r="F449" s="42"/>
      <c r="G449" s="83">
        <f t="shared" si="37"/>
        <v>0</v>
      </c>
      <c r="H449" s="446" t="s">
        <v>349</v>
      </c>
    </row>
    <row r="450" spans="1:8" ht="51">
      <c r="A450" s="49" t="s">
        <v>1085</v>
      </c>
      <c r="B450" s="55" t="s">
        <v>188</v>
      </c>
      <c r="C450" s="45" t="s">
        <v>57</v>
      </c>
      <c r="D450" s="41">
        <v>16</v>
      </c>
      <c r="E450" s="42"/>
      <c r="F450" s="42"/>
      <c r="G450" s="83">
        <f t="shared" si="37"/>
        <v>0</v>
      </c>
      <c r="H450" s="446" t="s">
        <v>349</v>
      </c>
    </row>
    <row r="451" spans="1:8" ht="76.5">
      <c r="A451" s="49" t="s">
        <v>1086</v>
      </c>
      <c r="B451" s="113" t="s">
        <v>241</v>
      </c>
      <c r="C451" s="45" t="s">
        <v>57</v>
      </c>
      <c r="D451" s="54">
        <v>6</v>
      </c>
      <c r="E451" s="42"/>
      <c r="F451" s="42"/>
      <c r="G451" s="83">
        <f t="shared" si="37"/>
        <v>0</v>
      </c>
      <c r="H451" s="446" t="s">
        <v>349</v>
      </c>
    </row>
    <row r="452" spans="1:8" ht="25.5">
      <c r="A452" s="49" t="s">
        <v>1087</v>
      </c>
      <c r="B452" s="113" t="s">
        <v>242</v>
      </c>
      <c r="C452" s="45" t="s">
        <v>57</v>
      </c>
      <c r="D452" s="106">
        <v>6</v>
      </c>
      <c r="E452" s="42"/>
      <c r="F452" s="42"/>
      <c r="G452" s="43">
        <f t="shared" si="37"/>
        <v>0</v>
      </c>
      <c r="H452" s="446" t="s">
        <v>349</v>
      </c>
    </row>
    <row r="453" spans="1:8" ht="76.5">
      <c r="A453" s="49" t="s">
        <v>1088</v>
      </c>
      <c r="B453" s="113" t="s">
        <v>243</v>
      </c>
      <c r="C453" s="45" t="s">
        <v>57</v>
      </c>
      <c r="D453" s="106">
        <v>4</v>
      </c>
      <c r="E453" s="42"/>
      <c r="F453" s="42"/>
      <c r="G453" s="43">
        <f t="shared" si="37"/>
        <v>0</v>
      </c>
      <c r="H453" s="446" t="s">
        <v>349</v>
      </c>
    </row>
    <row r="454" spans="1:8" ht="25.5">
      <c r="A454" s="49" t="s">
        <v>1089</v>
      </c>
      <c r="B454" s="113" t="s">
        <v>244</v>
      </c>
      <c r="C454" s="45" t="s">
        <v>57</v>
      </c>
      <c r="D454" s="106">
        <v>4</v>
      </c>
      <c r="E454" s="42"/>
      <c r="F454" s="42"/>
      <c r="G454" s="43">
        <f t="shared" si="37"/>
        <v>0</v>
      </c>
      <c r="H454" s="446" t="s">
        <v>349</v>
      </c>
    </row>
    <row r="455" spans="1:8">
      <c r="A455" s="49" t="s">
        <v>1090</v>
      </c>
      <c r="B455" s="113" t="s">
        <v>245</v>
      </c>
      <c r="C455" s="45" t="s">
        <v>57</v>
      </c>
      <c r="D455" s="106">
        <v>4</v>
      </c>
      <c r="E455" s="38"/>
      <c r="F455" s="38"/>
      <c r="G455" s="43">
        <f t="shared" si="37"/>
        <v>0</v>
      </c>
      <c r="H455" s="446" t="s">
        <v>349</v>
      </c>
    </row>
    <row r="456" spans="1:8">
      <c r="A456" s="49" t="s">
        <v>1091</v>
      </c>
      <c r="B456" s="55" t="s">
        <v>189</v>
      </c>
      <c r="C456" s="45" t="s">
        <v>57</v>
      </c>
      <c r="D456" s="41">
        <v>100</v>
      </c>
      <c r="E456" s="38"/>
      <c r="F456" s="38"/>
      <c r="G456" s="43">
        <f t="shared" si="37"/>
        <v>0</v>
      </c>
      <c r="H456" s="446" t="s">
        <v>577</v>
      </c>
    </row>
    <row r="457" spans="1:8">
      <c r="A457" s="49" t="s">
        <v>1092</v>
      </c>
      <c r="B457" s="53" t="s">
        <v>575</v>
      </c>
      <c r="C457" s="45" t="s">
        <v>57</v>
      </c>
      <c r="D457" s="41">
        <v>100</v>
      </c>
      <c r="E457" s="38"/>
      <c r="F457" s="38"/>
      <c r="G457" s="43">
        <f t="shared" si="37"/>
        <v>0</v>
      </c>
      <c r="H457" s="449" t="s">
        <v>574</v>
      </c>
    </row>
    <row r="458" spans="1:8">
      <c r="A458" s="49" t="s">
        <v>1093</v>
      </c>
      <c r="B458" s="53" t="s">
        <v>401</v>
      </c>
      <c r="C458" s="98" t="s">
        <v>6</v>
      </c>
      <c r="D458" s="41">
        <v>6</v>
      </c>
      <c r="E458" s="38"/>
      <c r="F458" s="38"/>
      <c r="G458" s="43">
        <f t="shared" si="37"/>
        <v>0</v>
      </c>
      <c r="H458" s="449" t="s">
        <v>402</v>
      </c>
    </row>
    <row r="459" spans="1:8">
      <c r="A459" s="49" t="s">
        <v>1094</v>
      </c>
      <c r="B459" s="53" t="s">
        <v>399</v>
      </c>
      <c r="C459" s="98" t="s">
        <v>6</v>
      </c>
      <c r="D459" s="41">
        <v>6</v>
      </c>
      <c r="E459" s="38"/>
      <c r="F459" s="38"/>
      <c r="G459" s="43">
        <f t="shared" si="37"/>
        <v>0</v>
      </c>
      <c r="H459" s="449" t="s">
        <v>400</v>
      </c>
    </row>
    <row r="460" spans="1:8">
      <c r="A460" s="49" t="s">
        <v>1095</v>
      </c>
      <c r="B460" s="53" t="s">
        <v>397</v>
      </c>
      <c r="C460" s="98" t="s">
        <v>15</v>
      </c>
      <c r="D460" s="41">
        <v>50</v>
      </c>
      <c r="E460" s="38"/>
      <c r="F460" s="38"/>
      <c r="G460" s="43">
        <f t="shared" si="37"/>
        <v>0</v>
      </c>
      <c r="H460" s="449" t="s">
        <v>403</v>
      </c>
    </row>
    <row r="461" spans="1:8">
      <c r="A461" s="49" t="s">
        <v>1096</v>
      </c>
      <c r="B461" s="53" t="s">
        <v>398</v>
      </c>
      <c r="C461" s="99" t="s">
        <v>9</v>
      </c>
      <c r="D461" s="41">
        <v>80</v>
      </c>
      <c r="E461" s="38"/>
      <c r="F461" s="38"/>
      <c r="G461" s="43">
        <f t="shared" si="37"/>
        <v>0</v>
      </c>
      <c r="H461" s="449" t="s">
        <v>404</v>
      </c>
    </row>
    <row r="462" spans="1:8">
      <c r="A462" s="49" t="s">
        <v>1097</v>
      </c>
      <c r="B462" s="53" t="s">
        <v>1896</v>
      </c>
      <c r="C462" s="99" t="s">
        <v>57</v>
      </c>
      <c r="D462" s="41">
        <v>130</v>
      </c>
      <c r="E462" s="38"/>
      <c r="F462" s="38"/>
      <c r="G462" s="43">
        <f t="shared" si="37"/>
        <v>0</v>
      </c>
      <c r="H462" s="148" t="s">
        <v>349</v>
      </c>
    </row>
    <row r="463" spans="1:8">
      <c r="A463" s="49" t="s">
        <v>1098</v>
      </c>
      <c r="B463" s="53" t="s">
        <v>1897</v>
      </c>
      <c r="C463" s="99" t="s">
        <v>57</v>
      </c>
      <c r="D463" s="41">
        <v>70</v>
      </c>
      <c r="E463" s="38"/>
      <c r="F463" s="38"/>
      <c r="G463" s="43">
        <f t="shared" si="37"/>
        <v>0</v>
      </c>
      <c r="H463" s="148" t="s">
        <v>349</v>
      </c>
    </row>
    <row r="464" spans="1:8">
      <c r="A464" s="290" t="s">
        <v>621</v>
      </c>
      <c r="B464" s="241" t="s">
        <v>270</v>
      </c>
      <c r="C464" s="240"/>
      <c r="D464" s="244"/>
      <c r="E464" s="291">
        <f>SUMPRODUCT(D465:D469,E465:E469)</f>
        <v>0</v>
      </c>
      <c r="F464" s="291">
        <f>SUMPRODUCT(F465:F469,D465:D469)</f>
        <v>0</v>
      </c>
      <c r="G464" s="245">
        <f>SUM(G465:G469)</f>
        <v>0</v>
      </c>
      <c r="H464" s="309" t="s">
        <v>439</v>
      </c>
    </row>
    <row r="465" spans="1:8" ht="25.5">
      <c r="A465" s="78" t="s">
        <v>1102</v>
      </c>
      <c r="B465" s="39" t="s">
        <v>271</v>
      </c>
      <c r="C465" s="45" t="s">
        <v>9</v>
      </c>
      <c r="D465" s="41">
        <v>500</v>
      </c>
      <c r="E465" s="38"/>
      <c r="F465" s="38"/>
      <c r="G465" s="43">
        <f>D465*(E465+F465)</f>
        <v>0</v>
      </c>
      <c r="H465" s="446" t="s">
        <v>349</v>
      </c>
    </row>
    <row r="466" spans="1:8" ht="25.5">
      <c r="A466" s="78" t="s">
        <v>1103</v>
      </c>
      <c r="B466" s="39" t="s">
        <v>493</v>
      </c>
      <c r="C466" s="45" t="s">
        <v>9</v>
      </c>
      <c r="D466" s="41">
        <v>500</v>
      </c>
      <c r="E466" s="38"/>
      <c r="F466" s="38"/>
      <c r="G466" s="43">
        <f>D466*(E466+F466)</f>
        <v>0</v>
      </c>
      <c r="H466" s="446" t="s">
        <v>349</v>
      </c>
    </row>
    <row r="467" spans="1:8" ht="25.5">
      <c r="A467" s="78" t="s">
        <v>1104</v>
      </c>
      <c r="B467" s="39" t="s">
        <v>2368</v>
      </c>
      <c r="C467" s="45" t="s">
        <v>9</v>
      </c>
      <c r="D467" s="41">
        <v>350</v>
      </c>
      <c r="E467" s="38"/>
      <c r="F467" s="38"/>
      <c r="G467" s="43">
        <f>D467*(E467+F467)</f>
        <v>0</v>
      </c>
      <c r="H467" s="446" t="s">
        <v>349</v>
      </c>
    </row>
    <row r="468" spans="1:8">
      <c r="A468" s="78" t="s">
        <v>2243</v>
      </c>
      <c r="B468" s="39" t="s">
        <v>2336</v>
      </c>
      <c r="C468" s="45" t="s">
        <v>9</v>
      </c>
      <c r="D468" s="41">
        <v>1300</v>
      </c>
      <c r="E468" s="38"/>
      <c r="F468" s="38"/>
      <c r="G468" s="43">
        <f>D468*(E468+F468)</f>
        <v>0</v>
      </c>
      <c r="H468" s="446" t="s">
        <v>2335</v>
      </c>
    </row>
    <row r="469" spans="1:8">
      <c r="A469" s="78" t="s">
        <v>2244</v>
      </c>
      <c r="B469" s="39" t="s">
        <v>605</v>
      </c>
      <c r="C469" s="45" t="s">
        <v>9</v>
      </c>
      <c r="D469" s="41">
        <v>700</v>
      </c>
      <c r="E469" s="42"/>
      <c r="F469" s="42"/>
      <c r="G469" s="43">
        <f>D469*(E469+F469)</f>
        <v>0</v>
      </c>
      <c r="H469" s="446" t="s">
        <v>349</v>
      </c>
    </row>
    <row r="470" spans="1:8">
      <c r="A470" s="68"/>
      <c r="B470" s="77"/>
      <c r="C470" s="45"/>
      <c r="D470" s="37"/>
      <c r="E470" s="38"/>
      <c r="F470" s="38"/>
      <c r="G470" s="43"/>
      <c r="H470" s="372"/>
    </row>
    <row r="471" spans="1:8">
      <c r="A471" s="279" t="s">
        <v>336</v>
      </c>
      <c r="B471" s="254" t="s">
        <v>808</v>
      </c>
      <c r="C471" s="293"/>
      <c r="D471" s="255"/>
      <c r="E471" s="264">
        <f>E472+E486+E490+E495+E500+E503</f>
        <v>0</v>
      </c>
      <c r="F471" s="264">
        <f>F472+F486+F490+F495+F500+F503</f>
        <v>0</v>
      </c>
      <c r="G471" s="264">
        <f>G472+G486+G490+G495+G500+G503</f>
        <v>0</v>
      </c>
      <c r="H471" s="311" t="s">
        <v>439</v>
      </c>
    </row>
    <row r="472" spans="1:8">
      <c r="A472" s="279" t="s">
        <v>12</v>
      </c>
      <c r="B472" s="254" t="s">
        <v>1105</v>
      </c>
      <c r="C472" s="293"/>
      <c r="D472" s="255"/>
      <c r="E472" s="264">
        <f>SUMPRODUCT(D473:D485,E473:E485)</f>
        <v>0</v>
      </c>
      <c r="F472" s="264">
        <f>SUMPRODUCT(D473:D485,F473:F485)</f>
        <v>0</v>
      </c>
      <c r="G472" s="256">
        <f>SUM(G473:G485)</f>
        <v>0</v>
      </c>
      <c r="H472" s="311" t="s">
        <v>439</v>
      </c>
    </row>
    <row r="473" spans="1:8">
      <c r="A473" s="68" t="s">
        <v>755</v>
      </c>
      <c r="B473" s="77" t="s">
        <v>706</v>
      </c>
      <c r="C473" s="40" t="s">
        <v>5</v>
      </c>
      <c r="D473" s="41">
        <v>465.47999999999996</v>
      </c>
      <c r="E473" s="42"/>
      <c r="F473" s="42"/>
      <c r="G473" s="43">
        <f>D473*(E473+F473)</f>
        <v>0</v>
      </c>
      <c r="H473" s="446" t="s">
        <v>349</v>
      </c>
    </row>
    <row r="474" spans="1:8">
      <c r="A474" s="68" t="s">
        <v>756</v>
      </c>
      <c r="B474" s="77" t="s">
        <v>931</v>
      </c>
      <c r="C474" s="40" t="s">
        <v>5</v>
      </c>
      <c r="D474" s="41">
        <v>98.16</v>
      </c>
      <c r="E474" s="42"/>
      <c r="F474" s="42"/>
      <c r="G474" s="43">
        <f t="shared" ref="G474:G479" si="38">D474*(E474+F474)</f>
        <v>0</v>
      </c>
      <c r="H474" s="446" t="s">
        <v>349</v>
      </c>
    </row>
    <row r="475" spans="1:8">
      <c r="A475" s="68" t="s">
        <v>771</v>
      </c>
      <c r="B475" s="77" t="s">
        <v>1821</v>
      </c>
      <c r="C475" s="40" t="s">
        <v>5</v>
      </c>
      <c r="D475" s="41">
        <v>115.19999999999999</v>
      </c>
      <c r="E475" s="42"/>
      <c r="F475" s="42"/>
      <c r="G475" s="43">
        <f t="shared" si="38"/>
        <v>0</v>
      </c>
      <c r="H475" s="446" t="s">
        <v>349</v>
      </c>
    </row>
    <row r="476" spans="1:8">
      <c r="A476" s="68" t="s">
        <v>772</v>
      </c>
      <c r="B476" s="77" t="s">
        <v>1822</v>
      </c>
      <c r="C476" s="40" t="s">
        <v>5</v>
      </c>
      <c r="D476" s="41">
        <v>19.2</v>
      </c>
      <c r="E476" s="42"/>
      <c r="F476" s="42"/>
      <c r="G476" s="43">
        <f t="shared" si="38"/>
        <v>0</v>
      </c>
      <c r="H476" s="446" t="s">
        <v>349</v>
      </c>
    </row>
    <row r="477" spans="1:8">
      <c r="A477" s="68" t="s">
        <v>773</v>
      </c>
      <c r="B477" s="77" t="s">
        <v>932</v>
      </c>
      <c r="C477" s="40" t="s">
        <v>110</v>
      </c>
      <c r="D477" s="41">
        <v>235.2</v>
      </c>
      <c r="E477" s="42"/>
      <c r="F477" s="42"/>
      <c r="G477" s="43">
        <f t="shared" si="38"/>
        <v>0</v>
      </c>
      <c r="H477" s="446" t="s">
        <v>556</v>
      </c>
    </row>
    <row r="478" spans="1:8">
      <c r="A478" s="68" t="s">
        <v>774</v>
      </c>
      <c r="B478" s="77" t="s">
        <v>409</v>
      </c>
      <c r="C478" s="40" t="s">
        <v>5</v>
      </c>
      <c r="D478" s="37">
        <v>287.5</v>
      </c>
      <c r="E478" s="38"/>
      <c r="F478" s="38"/>
      <c r="G478" s="43">
        <f t="shared" si="38"/>
        <v>0</v>
      </c>
      <c r="H478" s="148" t="s">
        <v>349</v>
      </c>
    </row>
    <row r="479" spans="1:8">
      <c r="A479" s="68" t="s">
        <v>775</v>
      </c>
      <c r="B479" s="77" t="s">
        <v>1361</v>
      </c>
      <c r="C479" s="40" t="s">
        <v>5</v>
      </c>
      <c r="D479" s="37">
        <v>1200</v>
      </c>
      <c r="E479" s="38"/>
      <c r="F479" s="38"/>
      <c r="G479" s="43">
        <f t="shared" si="38"/>
        <v>0</v>
      </c>
      <c r="H479" s="446" t="s">
        <v>557</v>
      </c>
    </row>
    <row r="480" spans="1:8">
      <c r="A480" s="68" t="s">
        <v>1868</v>
      </c>
      <c r="B480" s="77" t="s">
        <v>331</v>
      </c>
      <c r="C480" s="40" t="s">
        <v>5</v>
      </c>
      <c r="D480" s="37">
        <v>50.3</v>
      </c>
      <c r="E480" s="38"/>
      <c r="F480" s="38"/>
      <c r="G480" s="43">
        <f>D480*(E480+F480)</f>
        <v>0</v>
      </c>
      <c r="H480" s="446" t="s">
        <v>349</v>
      </c>
    </row>
    <row r="481" spans="1:8">
      <c r="A481" s="68" t="s">
        <v>1869</v>
      </c>
      <c r="B481" s="77" t="s">
        <v>768</v>
      </c>
      <c r="C481" s="40" t="s">
        <v>62</v>
      </c>
      <c r="D481" s="41">
        <v>3</v>
      </c>
      <c r="E481" s="42"/>
      <c r="F481" s="42"/>
      <c r="G481" s="43">
        <f>D481*(E481+F481)</f>
        <v>0</v>
      </c>
      <c r="H481" s="446" t="s">
        <v>349</v>
      </c>
    </row>
    <row r="482" spans="1:8">
      <c r="A482" s="68" t="s">
        <v>2530</v>
      </c>
      <c r="B482" s="77" t="s">
        <v>2529</v>
      </c>
      <c r="C482" s="40" t="s">
        <v>1137</v>
      </c>
      <c r="D482" s="41">
        <v>60</v>
      </c>
      <c r="E482" s="42"/>
      <c r="F482" s="42"/>
      <c r="G482" s="43">
        <f>D482*(E482+F482)</f>
        <v>0</v>
      </c>
      <c r="H482" s="446" t="s">
        <v>349</v>
      </c>
    </row>
    <row r="483" spans="1:8">
      <c r="A483" s="68" t="s">
        <v>2531</v>
      </c>
      <c r="B483" s="77" t="s">
        <v>2534</v>
      </c>
      <c r="C483" s="40" t="s">
        <v>9</v>
      </c>
      <c r="D483" s="41">
        <v>3</v>
      </c>
      <c r="E483" s="42"/>
      <c r="F483" s="42"/>
      <c r="G483" s="43">
        <f t="shared" ref="G483:G485" si="39">D483*(E483+F483)</f>
        <v>0</v>
      </c>
      <c r="H483" s="446" t="s">
        <v>404</v>
      </c>
    </row>
    <row r="484" spans="1:8">
      <c r="A484" s="68" t="s">
        <v>2532</v>
      </c>
      <c r="B484" s="44" t="s">
        <v>951</v>
      </c>
      <c r="C484" s="40" t="s">
        <v>6</v>
      </c>
      <c r="D484" s="41">
        <v>0.5</v>
      </c>
      <c r="E484" s="104"/>
      <c r="F484" s="42"/>
      <c r="G484" s="43">
        <f t="shared" si="39"/>
        <v>0</v>
      </c>
      <c r="H484" s="148" t="s">
        <v>952</v>
      </c>
    </row>
    <row r="485" spans="1:8">
      <c r="A485" s="68" t="s">
        <v>2533</v>
      </c>
      <c r="B485" s="44" t="s">
        <v>954</v>
      </c>
      <c r="C485" s="40" t="s">
        <v>121</v>
      </c>
      <c r="D485" s="41">
        <v>15</v>
      </c>
      <c r="E485" s="104"/>
      <c r="F485" s="42"/>
      <c r="G485" s="43">
        <f t="shared" si="39"/>
        <v>0</v>
      </c>
      <c r="H485" s="148" t="s">
        <v>403</v>
      </c>
    </row>
    <row r="486" spans="1:8">
      <c r="A486" s="294" t="s">
        <v>13</v>
      </c>
      <c r="B486" s="378" t="s">
        <v>801</v>
      </c>
      <c r="C486" s="277"/>
      <c r="D486" s="277"/>
      <c r="E486" s="264">
        <f>SUMPRODUCT(D487:D489,E487:E489)</f>
        <v>0</v>
      </c>
      <c r="F486" s="264">
        <f>SUMPRODUCT(D487:D489,F487:F489)</f>
        <v>0</v>
      </c>
      <c r="G486" s="256">
        <f>SUM(G487:G489)</f>
        <v>0</v>
      </c>
      <c r="H486" s="311" t="s">
        <v>439</v>
      </c>
    </row>
    <row r="487" spans="1:8" ht="27" customHeight="1">
      <c r="A487" s="68" t="s">
        <v>757</v>
      </c>
      <c r="B487" s="77" t="s">
        <v>802</v>
      </c>
      <c r="C487" s="40" t="s">
        <v>57</v>
      </c>
      <c r="D487" s="41">
        <v>150</v>
      </c>
      <c r="E487" s="38"/>
      <c r="F487" s="38"/>
      <c r="G487" s="43">
        <f>D487*(E487+F487)</f>
        <v>0</v>
      </c>
      <c r="H487" s="148" t="s">
        <v>803</v>
      </c>
    </row>
    <row r="488" spans="1:8">
      <c r="A488" s="68" t="s">
        <v>758</v>
      </c>
      <c r="B488" s="77" t="s">
        <v>804</v>
      </c>
      <c r="C488" s="40" t="s">
        <v>57</v>
      </c>
      <c r="D488" s="41">
        <v>150</v>
      </c>
      <c r="E488" s="42"/>
      <c r="F488" s="42"/>
      <c r="G488" s="43">
        <f>D488*(E488+F488)</f>
        <v>0</v>
      </c>
      <c r="H488" s="148" t="s">
        <v>805</v>
      </c>
    </row>
    <row r="489" spans="1:8">
      <c r="A489" s="68" t="s">
        <v>1870</v>
      </c>
      <c r="B489" s="53" t="s">
        <v>793</v>
      </c>
      <c r="C489" s="40" t="s">
        <v>5</v>
      </c>
      <c r="D489" s="54">
        <v>2100</v>
      </c>
      <c r="E489" s="42"/>
      <c r="F489" s="42"/>
      <c r="G489" s="43">
        <f>D489*(E489+F489)</f>
        <v>0</v>
      </c>
      <c r="H489" s="446" t="s">
        <v>794</v>
      </c>
    </row>
    <row r="490" spans="1:8">
      <c r="A490" s="253" t="s">
        <v>14</v>
      </c>
      <c r="B490" s="254" t="s">
        <v>955</v>
      </c>
      <c r="C490" s="254"/>
      <c r="D490" s="255"/>
      <c r="E490" s="256">
        <f>SUMPRODUCT(D491:D494,E491:E494)</f>
        <v>0</v>
      </c>
      <c r="F490" s="256">
        <f>SUMPRODUCT(D491:D494,F491:F494)</f>
        <v>0</v>
      </c>
      <c r="G490" s="257">
        <f>SUM(G491:G494)</f>
        <v>0</v>
      </c>
      <c r="H490" s="311" t="s">
        <v>439</v>
      </c>
    </row>
    <row r="491" spans="1:8">
      <c r="A491" s="67" t="s">
        <v>759</v>
      </c>
      <c r="B491" s="44" t="s">
        <v>951</v>
      </c>
      <c r="C491" s="40" t="s">
        <v>6</v>
      </c>
      <c r="D491" s="41">
        <v>2.25</v>
      </c>
      <c r="E491" s="104"/>
      <c r="F491" s="42"/>
      <c r="G491" s="43">
        <f t="shared" ref="G491:G494" si="40">D491*(E491+F491)</f>
        <v>0</v>
      </c>
      <c r="H491" s="148" t="s">
        <v>952</v>
      </c>
    </row>
    <row r="492" spans="1:8">
      <c r="A492" s="67" t="s">
        <v>760</v>
      </c>
      <c r="B492" s="46" t="s">
        <v>1421</v>
      </c>
      <c r="C492" s="40" t="s">
        <v>5</v>
      </c>
      <c r="D492" s="41">
        <v>6</v>
      </c>
      <c r="E492" s="42"/>
      <c r="F492" s="42"/>
      <c r="G492" s="43">
        <f t="shared" si="40"/>
        <v>0</v>
      </c>
      <c r="H492" s="148" t="s">
        <v>953</v>
      </c>
    </row>
    <row r="493" spans="1:8">
      <c r="A493" s="67" t="s">
        <v>761</v>
      </c>
      <c r="B493" s="44" t="s">
        <v>954</v>
      </c>
      <c r="C493" s="40" t="s">
        <v>121</v>
      </c>
      <c r="D493" s="41">
        <v>150</v>
      </c>
      <c r="E493" s="104"/>
      <c r="F493" s="42"/>
      <c r="G493" s="43">
        <f t="shared" si="40"/>
        <v>0</v>
      </c>
      <c r="H493" s="148" t="s">
        <v>403</v>
      </c>
    </row>
    <row r="494" spans="1:8">
      <c r="A494" s="67" t="s">
        <v>1871</v>
      </c>
      <c r="B494" s="44" t="s">
        <v>956</v>
      </c>
      <c r="C494" s="40" t="s">
        <v>5</v>
      </c>
      <c r="D494" s="41">
        <v>15</v>
      </c>
      <c r="E494" s="104"/>
      <c r="F494" s="42"/>
      <c r="G494" s="43">
        <f t="shared" si="40"/>
        <v>0</v>
      </c>
      <c r="H494" s="446" t="s">
        <v>349</v>
      </c>
    </row>
    <row r="495" spans="1:8">
      <c r="A495" s="253" t="s">
        <v>697</v>
      </c>
      <c r="B495" s="254" t="s">
        <v>1146</v>
      </c>
      <c r="C495" s="254"/>
      <c r="D495" s="255"/>
      <c r="E495" s="256">
        <f>SUMPRODUCT(D496:D499,E496:E499)</f>
        <v>0</v>
      </c>
      <c r="F495" s="256">
        <f>SUMPRODUCT(D496:D499,F496:F499)</f>
        <v>0</v>
      </c>
      <c r="G495" s="257">
        <f>SUM(G496:G499)</f>
        <v>0</v>
      </c>
      <c r="H495" s="311" t="s">
        <v>439</v>
      </c>
    </row>
    <row r="496" spans="1:8" ht="25.5">
      <c r="A496" s="67" t="s">
        <v>762</v>
      </c>
      <c r="B496" s="44" t="s">
        <v>946</v>
      </c>
      <c r="C496" s="40" t="s">
        <v>5</v>
      </c>
      <c r="D496" s="41">
        <v>341.91300000000001</v>
      </c>
      <c r="E496" s="42"/>
      <c r="F496" s="42"/>
      <c r="G496" s="43">
        <f t="shared" ref="G496:G499" si="41">D496*(E496+F496)</f>
        <v>0</v>
      </c>
      <c r="H496" s="433" t="s">
        <v>949</v>
      </c>
    </row>
    <row r="497" spans="1:8">
      <c r="A497" s="67" t="s">
        <v>763</v>
      </c>
      <c r="B497" s="44" t="s">
        <v>947</v>
      </c>
      <c r="C497" s="40" t="s">
        <v>5</v>
      </c>
      <c r="D497" s="41">
        <v>341.91300000000001</v>
      </c>
      <c r="E497" s="42"/>
      <c r="F497" s="42"/>
      <c r="G497" s="43">
        <f t="shared" ref="G497" si="42">D497*(E497+F497)</f>
        <v>0</v>
      </c>
      <c r="H497" s="148" t="s">
        <v>948</v>
      </c>
    </row>
    <row r="498" spans="1:8" ht="25.5">
      <c r="A498" s="67" t="s">
        <v>764</v>
      </c>
      <c r="B498" s="44" t="s">
        <v>2452</v>
      </c>
      <c r="C498" s="40" t="s">
        <v>5</v>
      </c>
      <c r="D498" s="41">
        <v>341.91300000000001</v>
      </c>
      <c r="E498" s="42"/>
      <c r="F498" s="42"/>
      <c r="G498" s="43">
        <f t="shared" si="41"/>
        <v>0</v>
      </c>
      <c r="H498" s="433" t="s">
        <v>950</v>
      </c>
    </row>
    <row r="499" spans="1:8">
      <c r="A499" s="67" t="s">
        <v>765</v>
      </c>
      <c r="B499" s="44" t="s">
        <v>1148</v>
      </c>
      <c r="C499" s="40" t="s">
        <v>5</v>
      </c>
      <c r="D499" s="41">
        <v>341.91300000000001</v>
      </c>
      <c r="E499" s="42"/>
      <c r="F499" s="42"/>
      <c r="G499" s="43">
        <f t="shared" si="41"/>
        <v>0</v>
      </c>
      <c r="H499" s="433" t="s">
        <v>1147</v>
      </c>
    </row>
    <row r="500" spans="1:8">
      <c r="A500" s="253" t="s">
        <v>698</v>
      </c>
      <c r="B500" s="254" t="s">
        <v>2276</v>
      </c>
      <c r="C500" s="254"/>
      <c r="D500" s="255"/>
      <c r="E500" s="256">
        <f>SUMPRODUCT(D501:D502,E501:E502)</f>
        <v>0</v>
      </c>
      <c r="F500" s="256">
        <f>SUMPRODUCT(D501:D502,F501:F502)</f>
        <v>0</v>
      </c>
      <c r="G500" s="257">
        <f>SUM(G501:G502)</f>
        <v>0</v>
      </c>
      <c r="H500" s="311" t="s">
        <v>439</v>
      </c>
    </row>
    <row r="501" spans="1:8" ht="25.5">
      <c r="A501" s="67" t="s">
        <v>2089</v>
      </c>
      <c r="B501" s="44" t="s">
        <v>2289</v>
      </c>
      <c r="C501" s="40" t="s">
        <v>57</v>
      </c>
      <c r="D501" s="41">
        <v>10</v>
      </c>
      <c r="E501" s="42"/>
      <c r="F501" s="42"/>
      <c r="G501" s="43">
        <f t="shared" ref="G501:G502" si="43">D501*(E501+F501)</f>
        <v>0</v>
      </c>
      <c r="H501" s="446" t="s">
        <v>349</v>
      </c>
    </row>
    <row r="502" spans="1:8" ht="25.5">
      <c r="A502" s="67" t="s">
        <v>2561</v>
      </c>
      <c r="B502" s="44" t="s">
        <v>2562</v>
      </c>
      <c r="C502" s="40" t="s">
        <v>57</v>
      </c>
      <c r="D502" s="41">
        <v>1</v>
      </c>
      <c r="E502" s="42"/>
      <c r="F502" s="42"/>
      <c r="G502" s="43">
        <f t="shared" si="43"/>
        <v>0</v>
      </c>
      <c r="H502" s="446" t="s">
        <v>349</v>
      </c>
    </row>
    <row r="503" spans="1:8">
      <c r="A503" s="253" t="s">
        <v>699</v>
      </c>
      <c r="B503" s="254" t="s">
        <v>2290</v>
      </c>
      <c r="C503" s="254"/>
      <c r="D503" s="255"/>
      <c r="E503" s="256">
        <f>SUMPRODUCT(D504:D505,E504:E505)</f>
        <v>0</v>
      </c>
      <c r="F503" s="256">
        <f>SUMPRODUCT(D504:D505,F504:F505)</f>
        <v>0</v>
      </c>
      <c r="G503" s="257">
        <f>SUM(G504:G505)</f>
        <v>0</v>
      </c>
      <c r="H503" s="311" t="s">
        <v>439</v>
      </c>
    </row>
    <row r="504" spans="1:8" ht="38.25">
      <c r="A504" s="67" t="s">
        <v>2275</v>
      </c>
      <c r="B504" s="44" t="s">
        <v>2307</v>
      </c>
      <c r="C504" s="40" t="s">
        <v>5</v>
      </c>
      <c r="D504" s="41">
        <v>30</v>
      </c>
      <c r="E504" s="42"/>
      <c r="F504" s="42"/>
      <c r="G504" s="43">
        <f>D504*(E504+F504)</f>
        <v>0</v>
      </c>
      <c r="H504" s="446" t="s">
        <v>349</v>
      </c>
    </row>
    <row r="505" spans="1:8" ht="38.25">
      <c r="A505" s="67" t="s">
        <v>2506</v>
      </c>
      <c r="B505" s="44" t="s">
        <v>2306</v>
      </c>
      <c r="C505" s="40" t="s">
        <v>57</v>
      </c>
      <c r="D505" s="41">
        <v>2</v>
      </c>
      <c r="E505" s="42"/>
      <c r="F505" s="42"/>
      <c r="G505" s="43">
        <f>D505*(E505+F505)</f>
        <v>0</v>
      </c>
      <c r="H505" s="446" t="s">
        <v>349</v>
      </c>
    </row>
    <row r="506" spans="1:8">
      <c r="A506" s="67"/>
      <c r="B506" s="44"/>
      <c r="C506" s="40"/>
      <c r="D506" s="54"/>
      <c r="E506" s="42"/>
      <c r="F506" s="42"/>
      <c r="G506" s="43"/>
      <c r="H506" s="433"/>
    </row>
    <row r="507" spans="1:8">
      <c r="A507" s="295" t="s">
        <v>25</v>
      </c>
      <c r="B507" s="390" t="s">
        <v>1362</v>
      </c>
      <c r="C507" s="296"/>
      <c r="D507" s="258"/>
      <c r="E507" s="210">
        <f>SUM(E508,E519,E523)</f>
        <v>0</v>
      </c>
      <c r="F507" s="210">
        <f>SUM(F508,F519,F523)</f>
        <v>0</v>
      </c>
      <c r="G507" s="210">
        <f>SUM(G508,G519,G523)</f>
        <v>0</v>
      </c>
      <c r="H507" s="306" t="s">
        <v>439</v>
      </c>
    </row>
    <row r="508" spans="1:8">
      <c r="A508" s="295" t="s">
        <v>26</v>
      </c>
      <c r="B508" s="390" t="s">
        <v>1363</v>
      </c>
      <c r="C508" s="296"/>
      <c r="D508" s="258"/>
      <c r="E508" s="210">
        <f>SUMPRODUCT(D509:D518,E509:E518)</f>
        <v>0</v>
      </c>
      <c r="F508" s="210">
        <f>SUMPRODUCT(D509:D518,F509:F518)</f>
        <v>0</v>
      </c>
      <c r="G508" s="259">
        <f>SUM(G509:G518)</f>
        <v>0</v>
      </c>
      <c r="H508" s="306" t="s">
        <v>439</v>
      </c>
    </row>
    <row r="509" spans="1:8">
      <c r="A509" s="68" t="s">
        <v>629</v>
      </c>
      <c r="B509" s="77" t="s">
        <v>723</v>
      </c>
      <c r="C509" s="45" t="s">
        <v>57</v>
      </c>
      <c r="D509" s="37">
        <v>10</v>
      </c>
      <c r="E509" s="38"/>
      <c r="F509" s="38"/>
      <c r="G509" s="43">
        <f>D509*(E509+F509)</f>
        <v>0</v>
      </c>
      <c r="H509" s="446" t="s">
        <v>349</v>
      </c>
    </row>
    <row r="510" spans="1:8">
      <c r="A510" s="68" t="s">
        <v>630</v>
      </c>
      <c r="B510" s="77" t="s">
        <v>722</v>
      </c>
      <c r="C510" s="45" t="s">
        <v>57</v>
      </c>
      <c r="D510" s="37">
        <v>10</v>
      </c>
      <c r="E510" s="38"/>
      <c r="F510" s="38"/>
      <c r="G510" s="43">
        <f t="shared" ref="G510:G513" si="44">D510*(E510+F510)</f>
        <v>0</v>
      </c>
      <c r="H510" s="372" t="s">
        <v>558</v>
      </c>
    </row>
    <row r="511" spans="1:8">
      <c r="A511" s="68" t="s">
        <v>631</v>
      </c>
      <c r="B511" s="77" t="s">
        <v>560</v>
      </c>
      <c r="C511" s="45" t="s">
        <v>57</v>
      </c>
      <c r="D511" s="37">
        <v>10</v>
      </c>
      <c r="E511" s="38"/>
      <c r="F511" s="38"/>
      <c r="G511" s="43">
        <f t="shared" si="44"/>
        <v>0</v>
      </c>
      <c r="H511" s="372" t="s">
        <v>559</v>
      </c>
    </row>
    <row r="512" spans="1:8">
      <c r="A512" s="68" t="s">
        <v>632</v>
      </c>
      <c r="B512" s="77" t="s">
        <v>428</v>
      </c>
      <c r="C512" s="51" t="s">
        <v>57</v>
      </c>
      <c r="D512" s="54">
        <v>4</v>
      </c>
      <c r="E512" s="42"/>
      <c r="F512" s="42"/>
      <c r="G512" s="43">
        <f t="shared" si="44"/>
        <v>0</v>
      </c>
      <c r="H512" s="371" t="s">
        <v>429</v>
      </c>
    </row>
    <row r="513" spans="1:8" ht="25.5">
      <c r="A513" s="68" t="s">
        <v>633</v>
      </c>
      <c r="B513" s="77" t="s">
        <v>2527</v>
      </c>
      <c r="C513" s="40" t="s">
        <v>5</v>
      </c>
      <c r="D513" s="41">
        <v>250</v>
      </c>
      <c r="E513" s="42"/>
      <c r="F513" s="42"/>
      <c r="G513" s="43">
        <f t="shared" si="44"/>
        <v>0</v>
      </c>
      <c r="H513" s="148" t="s">
        <v>588</v>
      </c>
    </row>
    <row r="514" spans="1:8" ht="25.5">
      <c r="A514" s="68" t="s">
        <v>2325</v>
      </c>
      <c r="B514" s="53" t="s">
        <v>561</v>
      </c>
      <c r="C514" s="45" t="s">
        <v>57</v>
      </c>
      <c r="D514" s="41">
        <v>16</v>
      </c>
      <c r="E514" s="38"/>
      <c r="F514" s="38"/>
      <c r="G514" s="43">
        <f>D514*(E514+F514)</f>
        <v>0</v>
      </c>
      <c r="H514" s="449" t="s">
        <v>562</v>
      </c>
    </row>
    <row r="515" spans="1:8" ht="25.5">
      <c r="A515" s="68" t="s">
        <v>2326</v>
      </c>
      <c r="B515" s="53" t="s">
        <v>563</v>
      </c>
      <c r="C515" s="45" t="s">
        <v>57</v>
      </c>
      <c r="D515" s="41">
        <v>4</v>
      </c>
      <c r="E515" s="38"/>
      <c r="F515" s="38"/>
      <c r="G515" s="43">
        <f>D515*(E515+F515)</f>
        <v>0</v>
      </c>
      <c r="H515" s="449" t="s">
        <v>564</v>
      </c>
    </row>
    <row r="516" spans="1:8" ht="25.5">
      <c r="A516" s="68" t="s">
        <v>2327</v>
      </c>
      <c r="B516" s="53" t="s">
        <v>567</v>
      </c>
      <c r="C516" s="45" t="s">
        <v>6</v>
      </c>
      <c r="D516" s="41">
        <v>30</v>
      </c>
      <c r="E516" s="38"/>
      <c r="F516" s="38"/>
      <c r="G516" s="43">
        <f>D516*(E516+F516)</f>
        <v>0</v>
      </c>
      <c r="H516" s="449" t="s">
        <v>565</v>
      </c>
    </row>
    <row r="517" spans="1:8" ht="25.5">
      <c r="A517" s="68" t="s">
        <v>2328</v>
      </c>
      <c r="B517" s="53" t="s">
        <v>568</v>
      </c>
      <c r="C517" s="45" t="s">
        <v>6</v>
      </c>
      <c r="D517" s="41">
        <v>30</v>
      </c>
      <c r="E517" s="38"/>
      <c r="F517" s="38"/>
      <c r="G517" s="43">
        <f>D517*(E517+F517)</f>
        <v>0</v>
      </c>
      <c r="H517" s="449" t="s">
        <v>566</v>
      </c>
    </row>
    <row r="518" spans="1:8">
      <c r="A518" s="68" t="s">
        <v>2329</v>
      </c>
      <c r="B518" s="53" t="s">
        <v>569</v>
      </c>
      <c r="C518" s="45" t="s">
        <v>57</v>
      </c>
      <c r="D518" s="41">
        <v>12</v>
      </c>
      <c r="E518" s="38"/>
      <c r="F518" s="38"/>
      <c r="G518" s="43">
        <f>D518*(E518+F518)</f>
        <v>0</v>
      </c>
      <c r="H518" s="449" t="s">
        <v>570</v>
      </c>
    </row>
    <row r="519" spans="1:8">
      <c r="A519" s="346" t="s">
        <v>67</v>
      </c>
      <c r="B519" s="391" t="s">
        <v>786</v>
      </c>
      <c r="C519" s="347"/>
      <c r="D519" s="347"/>
      <c r="E519" s="210">
        <f>SUMPRODUCT(D520:D522,E520:E522)</f>
        <v>0</v>
      </c>
      <c r="F519" s="210">
        <f>SUMPRODUCT(D520:D522,F520:F522)</f>
        <v>0</v>
      </c>
      <c r="G519" s="259">
        <f>SUM(G520:G522)</f>
        <v>0</v>
      </c>
      <c r="H519" s="306" t="s">
        <v>439</v>
      </c>
    </row>
    <row r="520" spans="1:8">
      <c r="A520" s="68" t="s">
        <v>634</v>
      </c>
      <c r="B520" s="77" t="s">
        <v>781</v>
      </c>
      <c r="C520" s="40" t="s">
        <v>5</v>
      </c>
      <c r="D520" s="41">
        <v>10</v>
      </c>
      <c r="E520" s="42"/>
      <c r="F520" s="42"/>
      <c r="G520" s="43">
        <f>D520*(E520+F520)</f>
        <v>0</v>
      </c>
      <c r="H520" s="446" t="s">
        <v>349</v>
      </c>
    </row>
    <row r="521" spans="1:8">
      <c r="A521" s="68" t="s">
        <v>635</v>
      </c>
      <c r="B521" s="77" t="s">
        <v>782</v>
      </c>
      <c r="C521" s="40" t="s">
        <v>5</v>
      </c>
      <c r="D521" s="41">
        <v>6</v>
      </c>
      <c r="E521" s="42"/>
      <c r="F521" s="42"/>
      <c r="G521" s="43">
        <f>D521*(E521+F521)</f>
        <v>0</v>
      </c>
      <c r="H521" s="148" t="s">
        <v>2045</v>
      </c>
    </row>
    <row r="522" spans="1:8">
      <c r="A522" s="68" t="s">
        <v>792</v>
      </c>
      <c r="B522" s="77" t="s">
        <v>783</v>
      </c>
      <c r="C522" s="40" t="s">
        <v>5</v>
      </c>
      <c r="D522" s="41">
        <v>10</v>
      </c>
      <c r="E522" s="42"/>
      <c r="F522" s="42"/>
      <c r="G522" s="43">
        <f>D522*(E522+F522)</f>
        <v>0</v>
      </c>
      <c r="H522" s="446" t="s">
        <v>349</v>
      </c>
    </row>
    <row r="523" spans="1:8">
      <c r="A523" s="346" t="s">
        <v>109</v>
      </c>
      <c r="B523" s="391" t="s">
        <v>785</v>
      </c>
      <c r="C523" s="347"/>
      <c r="D523" s="347"/>
      <c r="E523" s="210">
        <f>SUMPRODUCT(D524:D529,E524:E529)</f>
        <v>0</v>
      </c>
      <c r="F523" s="210">
        <f>SUMPRODUCT(D524:D529,F524:F529)</f>
        <v>0</v>
      </c>
      <c r="G523" s="259">
        <f>SUM(G524:G529)</f>
        <v>0</v>
      </c>
      <c r="H523" s="306" t="s">
        <v>439</v>
      </c>
    </row>
    <row r="524" spans="1:8">
      <c r="A524" s="68" t="s">
        <v>636</v>
      </c>
      <c r="B524" s="77" t="s">
        <v>117</v>
      </c>
      <c r="C524" s="40" t="s">
        <v>6</v>
      </c>
      <c r="D524" s="41">
        <v>0.67200000000000015</v>
      </c>
      <c r="E524" s="42"/>
      <c r="F524" s="42"/>
      <c r="G524" s="43">
        <f>D524*(E524+F524)</f>
        <v>0</v>
      </c>
      <c r="H524" s="148" t="s">
        <v>1827</v>
      </c>
    </row>
    <row r="525" spans="1:8">
      <c r="A525" s="68" t="s">
        <v>637</v>
      </c>
      <c r="B525" s="77" t="s">
        <v>2046</v>
      </c>
      <c r="C525" s="40" t="s">
        <v>6</v>
      </c>
      <c r="D525" s="41">
        <v>1</v>
      </c>
      <c r="E525" s="42"/>
      <c r="F525" s="42"/>
      <c r="G525" s="43">
        <f t="shared" ref="G525:G529" si="45">D525*(E525+F525)</f>
        <v>0</v>
      </c>
      <c r="H525" s="148" t="s">
        <v>2047</v>
      </c>
    </row>
    <row r="526" spans="1:8">
      <c r="A526" s="68" t="s">
        <v>638</v>
      </c>
      <c r="B526" s="77" t="s">
        <v>1831</v>
      </c>
      <c r="C526" s="40" t="s">
        <v>5</v>
      </c>
      <c r="D526" s="41">
        <v>3</v>
      </c>
      <c r="E526" s="42"/>
      <c r="F526" s="42"/>
      <c r="G526" s="43">
        <f t="shared" si="45"/>
        <v>0</v>
      </c>
      <c r="H526" s="148" t="s">
        <v>1828</v>
      </c>
    </row>
    <row r="527" spans="1:8">
      <c r="A527" s="68" t="s">
        <v>639</v>
      </c>
      <c r="B527" s="77" t="s">
        <v>784</v>
      </c>
      <c r="C527" s="40" t="s">
        <v>5</v>
      </c>
      <c r="D527" s="41">
        <v>2</v>
      </c>
      <c r="E527" s="42"/>
      <c r="F527" s="42"/>
      <c r="G527" s="43">
        <f t="shared" si="45"/>
        <v>0</v>
      </c>
      <c r="H527" s="148" t="s">
        <v>2045</v>
      </c>
    </row>
    <row r="528" spans="1:8">
      <c r="A528" s="68" t="s">
        <v>1872</v>
      </c>
      <c r="B528" s="77" t="s">
        <v>2048</v>
      </c>
      <c r="C528" s="40" t="s">
        <v>6</v>
      </c>
      <c r="D528" s="41">
        <v>1</v>
      </c>
      <c r="E528" s="42"/>
      <c r="F528" s="42"/>
      <c r="G528" s="43">
        <f t="shared" si="45"/>
        <v>0</v>
      </c>
      <c r="H528" s="148" t="s">
        <v>1408</v>
      </c>
    </row>
    <row r="529" spans="1:8">
      <c r="A529" s="68" t="s">
        <v>1873</v>
      </c>
      <c r="B529" s="77" t="s">
        <v>1829</v>
      </c>
      <c r="C529" s="40" t="s">
        <v>6</v>
      </c>
      <c r="D529" s="41">
        <v>0.3</v>
      </c>
      <c r="E529" s="42"/>
      <c r="F529" s="42"/>
      <c r="G529" s="43">
        <f t="shared" si="45"/>
        <v>0</v>
      </c>
      <c r="H529" s="148" t="s">
        <v>1830</v>
      </c>
    </row>
    <row r="530" spans="1:8">
      <c r="A530" s="68"/>
      <c r="B530" s="77"/>
      <c r="C530" s="40"/>
      <c r="D530" s="41"/>
      <c r="E530" s="42"/>
      <c r="F530" s="42"/>
      <c r="G530" s="43"/>
      <c r="H530" s="148"/>
    </row>
    <row r="531" spans="1:8">
      <c r="A531" s="358" t="s">
        <v>28</v>
      </c>
      <c r="B531" s="392" t="s">
        <v>2382</v>
      </c>
      <c r="C531" s="359"/>
      <c r="D531" s="360"/>
      <c r="E531" s="200" t="e">
        <f t="shared" ref="E531:F531" si="46">E532+E540+E545+E549+E557+E566+E571+E575+E602+E635+E586+E627+E563+E561</f>
        <v>#VALUE!</v>
      </c>
      <c r="F531" s="200" t="e">
        <f t="shared" si="46"/>
        <v>#VALUE!</v>
      </c>
      <c r="G531" s="200">
        <f>G532+G540+G545+G549+G557+G566+G571+G575+G602+G635+G586+G627+G563+G561</f>
        <v>0</v>
      </c>
      <c r="H531" s="292" t="s">
        <v>439</v>
      </c>
    </row>
    <row r="532" spans="1:8">
      <c r="A532" s="361" t="s">
        <v>29</v>
      </c>
      <c r="B532" s="392" t="s">
        <v>473</v>
      </c>
      <c r="C532" s="361"/>
      <c r="D532" s="362"/>
      <c r="E532" s="363">
        <f>SUMPRODUCT(D533:D539*E533:E539)</f>
        <v>0</v>
      </c>
      <c r="F532" s="363">
        <f>SUMPRODUCT(D533:D539,F533:F539)</f>
        <v>0</v>
      </c>
      <c r="G532" s="363">
        <f>SUM(G533:G539)</f>
        <v>0</v>
      </c>
      <c r="H532" s="292" t="s">
        <v>439</v>
      </c>
    </row>
    <row r="533" spans="1:8">
      <c r="A533" s="40" t="s">
        <v>1927</v>
      </c>
      <c r="B533" s="53" t="s">
        <v>2200</v>
      </c>
      <c r="C533" s="40" t="s">
        <v>769</v>
      </c>
      <c r="D533" s="37">
        <v>1</v>
      </c>
      <c r="E533" s="42"/>
      <c r="F533" s="42"/>
      <c r="G533" s="43">
        <f t="shared" ref="G533:G536" si="47">D533*(E533+F533)</f>
        <v>0</v>
      </c>
      <c r="H533" s="148" t="s">
        <v>349</v>
      </c>
    </row>
    <row r="534" spans="1:8">
      <c r="A534" s="40" t="s">
        <v>1364</v>
      </c>
      <c r="B534" s="53" t="s">
        <v>2330</v>
      </c>
      <c r="C534" s="40" t="s">
        <v>769</v>
      </c>
      <c r="D534" s="37">
        <v>1</v>
      </c>
      <c r="E534" s="42"/>
      <c r="F534" s="42"/>
      <c r="G534" s="43">
        <f t="shared" si="47"/>
        <v>0</v>
      </c>
      <c r="H534" s="148" t="s">
        <v>349</v>
      </c>
    </row>
    <row r="535" spans="1:8">
      <c r="A535" s="40" t="s">
        <v>1365</v>
      </c>
      <c r="B535" s="53" t="s">
        <v>2331</v>
      </c>
      <c r="C535" s="40" t="s">
        <v>769</v>
      </c>
      <c r="D535" s="37">
        <v>1</v>
      </c>
      <c r="E535" s="42"/>
      <c r="F535" s="42"/>
      <c r="G535" s="43">
        <f t="shared" si="47"/>
        <v>0</v>
      </c>
      <c r="H535" s="148" t="s">
        <v>349</v>
      </c>
    </row>
    <row r="536" spans="1:8">
      <c r="A536" s="40" t="s">
        <v>1366</v>
      </c>
      <c r="B536" s="53" t="s">
        <v>2332</v>
      </c>
      <c r="C536" s="40" t="s">
        <v>769</v>
      </c>
      <c r="D536" s="37">
        <v>1</v>
      </c>
      <c r="E536" s="42"/>
      <c r="F536" s="42"/>
      <c r="G536" s="43">
        <f t="shared" si="47"/>
        <v>0</v>
      </c>
      <c r="H536" s="148" t="s">
        <v>349</v>
      </c>
    </row>
    <row r="537" spans="1:8">
      <c r="A537" s="40" t="s">
        <v>1367</v>
      </c>
      <c r="B537" s="53" t="s">
        <v>127</v>
      </c>
      <c r="C537" s="40" t="s">
        <v>5</v>
      </c>
      <c r="D537" s="54">
        <v>170</v>
      </c>
      <c r="E537" s="42"/>
      <c r="F537" s="42"/>
      <c r="G537" s="43">
        <f t="shared" ref="G537:G539" si="48">D537*(E537+F537)</f>
        <v>0</v>
      </c>
      <c r="H537" s="372" t="s">
        <v>529</v>
      </c>
    </row>
    <row r="538" spans="1:8">
      <c r="A538" s="40" t="s">
        <v>1739</v>
      </c>
      <c r="B538" s="53" t="s">
        <v>128</v>
      </c>
      <c r="C538" s="40" t="s">
        <v>5</v>
      </c>
      <c r="D538" s="54">
        <v>131.75</v>
      </c>
      <c r="E538" s="42"/>
      <c r="F538" s="42"/>
      <c r="G538" s="43">
        <f t="shared" si="48"/>
        <v>0</v>
      </c>
      <c r="H538" s="148" t="s">
        <v>349</v>
      </c>
    </row>
    <row r="539" spans="1:8">
      <c r="A539" s="40" t="s">
        <v>2118</v>
      </c>
      <c r="B539" s="53" t="s">
        <v>2083</v>
      </c>
      <c r="C539" s="40" t="s">
        <v>6</v>
      </c>
      <c r="D539" s="54">
        <v>50</v>
      </c>
      <c r="E539" s="42"/>
      <c r="F539" s="42"/>
      <c r="G539" s="43">
        <f t="shared" si="48"/>
        <v>0</v>
      </c>
      <c r="H539" s="372" t="s">
        <v>2069</v>
      </c>
    </row>
    <row r="540" spans="1:8">
      <c r="A540" s="361" t="s">
        <v>640</v>
      </c>
      <c r="B540" s="392" t="s">
        <v>474</v>
      </c>
      <c r="C540" s="361"/>
      <c r="D540" s="362"/>
      <c r="E540" s="363">
        <f>SUMPRODUCT(D541:D544*E541:E544)</f>
        <v>0</v>
      </c>
      <c r="F540" s="363">
        <f>SUMPRODUCT(D541:D544,F541:F544)</f>
        <v>0</v>
      </c>
      <c r="G540" s="363">
        <f>SUM(G541:G544)</f>
        <v>0</v>
      </c>
      <c r="H540" s="292" t="s">
        <v>439</v>
      </c>
    </row>
    <row r="541" spans="1:8">
      <c r="A541" s="105" t="s">
        <v>1368</v>
      </c>
      <c r="B541" s="77" t="s">
        <v>2081</v>
      </c>
      <c r="C541" s="61" t="s">
        <v>6</v>
      </c>
      <c r="D541" s="138">
        <v>10</v>
      </c>
      <c r="E541" s="42"/>
      <c r="F541" s="42"/>
      <c r="G541" s="43">
        <f>D541*(E541+F541)</f>
        <v>0</v>
      </c>
      <c r="H541" s="372" t="s">
        <v>1410</v>
      </c>
    </row>
    <row r="542" spans="1:8">
      <c r="A542" s="105" t="s">
        <v>1928</v>
      </c>
      <c r="B542" s="47" t="s">
        <v>2082</v>
      </c>
      <c r="C542" s="40" t="s">
        <v>6</v>
      </c>
      <c r="D542" s="54">
        <v>36.6</v>
      </c>
      <c r="E542" s="42"/>
      <c r="F542" s="42"/>
      <c r="G542" s="43">
        <f>D542*(E542+F542)</f>
        <v>0</v>
      </c>
      <c r="H542" s="372" t="s">
        <v>2070</v>
      </c>
    </row>
    <row r="543" spans="1:8">
      <c r="A543" s="105" t="s">
        <v>1369</v>
      </c>
      <c r="B543" s="47" t="s">
        <v>2441</v>
      </c>
      <c r="C543" s="40" t="s">
        <v>6</v>
      </c>
      <c r="D543" s="54">
        <v>96</v>
      </c>
      <c r="E543" s="42"/>
      <c r="F543" s="42"/>
      <c r="G543" s="43">
        <f t="shared" ref="G543:G544" si="49">D543*(E543+F543)</f>
        <v>0</v>
      </c>
      <c r="H543" s="372" t="s">
        <v>2442</v>
      </c>
    </row>
    <row r="544" spans="1:8">
      <c r="A544" s="105" t="s">
        <v>2439</v>
      </c>
      <c r="B544" s="47" t="s">
        <v>2440</v>
      </c>
      <c r="C544" s="40" t="s">
        <v>6</v>
      </c>
      <c r="D544" s="54">
        <v>80</v>
      </c>
      <c r="E544" s="42"/>
      <c r="F544" s="42"/>
      <c r="G544" s="43">
        <f t="shared" si="49"/>
        <v>0</v>
      </c>
      <c r="H544" s="372" t="s">
        <v>524</v>
      </c>
    </row>
    <row r="545" spans="1:8">
      <c r="A545" s="361" t="s">
        <v>641</v>
      </c>
      <c r="B545" s="392" t="s">
        <v>470</v>
      </c>
      <c r="C545" s="361"/>
      <c r="D545" s="362"/>
      <c r="E545" s="363">
        <f>SUMPRODUCT(D546:D548*E546:E548)</f>
        <v>0</v>
      </c>
      <c r="F545" s="363">
        <f>SUMPRODUCT(D546:D548,F546:F548)</f>
        <v>0</v>
      </c>
      <c r="G545" s="363">
        <f>SUM(G546:G548)</f>
        <v>0</v>
      </c>
      <c r="H545" s="292" t="s">
        <v>439</v>
      </c>
    </row>
    <row r="546" spans="1:8">
      <c r="A546" s="67" t="s">
        <v>1370</v>
      </c>
      <c r="B546" s="53" t="s">
        <v>1929</v>
      </c>
      <c r="C546" s="40" t="s">
        <v>9</v>
      </c>
      <c r="D546" s="54">
        <v>76.8</v>
      </c>
      <c r="E546" s="42"/>
      <c r="F546" s="42"/>
      <c r="G546" s="43">
        <f>D546*(E546+F546)</f>
        <v>0</v>
      </c>
      <c r="H546" s="372" t="s">
        <v>404</v>
      </c>
    </row>
    <row r="547" spans="1:8" ht="25.5">
      <c r="A547" s="67" t="s">
        <v>1371</v>
      </c>
      <c r="B547" s="44" t="s">
        <v>120</v>
      </c>
      <c r="C547" s="40" t="s">
        <v>6</v>
      </c>
      <c r="D547" s="54">
        <v>5.6</v>
      </c>
      <c r="E547" s="42"/>
      <c r="F547" s="42"/>
      <c r="G547" s="43">
        <f>D547*(E547+F547)</f>
        <v>0</v>
      </c>
      <c r="H547" s="372" t="s">
        <v>2071</v>
      </c>
    </row>
    <row r="548" spans="1:8">
      <c r="A548" s="67" t="s">
        <v>1930</v>
      </c>
      <c r="B548" s="53" t="s">
        <v>539</v>
      </c>
      <c r="C548" s="40" t="s">
        <v>121</v>
      </c>
      <c r="D548" s="54">
        <v>90</v>
      </c>
      <c r="E548" s="42"/>
      <c r="F548" s="42"/>
      <c r="G548" s="43">
        <f>D548*(E548+F548)</f>
        <v>0</v>
      </c>
      <c r="H548" s="372" t="s">
        <v>545</v>
      </c>
    </row>
    <row r="549" spans="1:8">
      <c r="A549" s="361" t="s">
        <v>1247</v>
      </c>
      <c r="B549" s="392" t="s">
        <v>471</v>
      </c>
      <c r="C549" s="361"/>
      <c r="D549" s="362"/>
      <c r="E549" s="199">
        <f>SUMPRODUCT(D550:D556,E550:E556)</f>
        <v>0</v>
      </c>
      <c r="F549" s="199">
        <f>SUMPRODUCT(D550:D556,F550:F556)</f>
        <v>0</v>
      </c>
      <c r="G549" s="363">
        <f>SUM(G550:G556)</f>
        <v>0</v>
      </c>
      <c r="H549" s="292" t="s">
        <v>439</v>
      </c>
    </row>
    <row r="550" spans="1:8">
      <c r="A550" s="67" t="s">
        <v>1743</v>
      </c>
      <c r="B550" s="53" t="s">
        <v>122</v>
      </c>
      <c r="C550" s="40" t="s">
        <v>6</v>
      </c>
      <c r="D550" s="54">
        <v>8.4</v>
      </c>
      <c r="E550" s="42"/>
      <c r="F550" s="42"/>
      <c r="G550" s="43">
        <f t="shared" ref="G550:G556" si="50">D550*(E550+F550)</f>
        <v>0</v>
      </c>
      <c r="H550" s="372" t="s">
        <v>2072</v>
      </c>
    </row>
    <row r="551" spans="1:8">
      <c r="A551" s="67" t="s">
        <v>1931</v>
      </c>
      <c r="B551" s="46" t="s">
        <v>1421</v>
      </c>
      <c r="C551" s="40" t="s">
        <v>5</v>
      </c>
      <c r="D551" s="54">
        <v>80</v>
      </c>
      <c r="E551" s="38"/>
      <c r="F551" s="38"/>
      <c r="G551" s="43">
        <f t="shared" si="50"/>
        <v>0</v>
      </c>
      <c r="H551" s="372" t="s">
        <v>510</v>
      </c>
    </row>
    <row r="552" spans="1:8">
      <c r="A552" s="67" t="s">
        <v>1932</v>
      </c>
      <c r="B552" s="53" t="s">
        <v>536</v>
      </c>
      <c r="C552" s="40" t="s">
        <v>121</v>
      </c>
      <c r="D552" s="54">
        <v>300</v>
      </c>
      <c r="E552" s="38"/>
      <c r="F552" s="38"/>
      <c r="G552" s="43">
        <f t="shared" si="50"/>
        <v>0</v>
      </c>
      <c r="H552" s="372" t="s">
        <v>2073</v>
      </c>
    </row>
    <row r="553" spans="1:8">
      <c r="A553" s="67" t="s">
        <v>1933</v>
      </c>
      <c r="B553" s="53" t="s">
        <v>538</v>
      </c>
      <c r="C553" s="40" t="s">
        <v>121</v>
      </c>
      <c r="D553" s="54">
        <v>360</v>
      </c>
      <c r="E553" s="42"/>
      <c r="F553" s="42"/>
      <c r="G553" s="43">
        <f t="shared" si="50"/>
        <v>0</v>
      </c>
      <c r="H553" s="372" t="s">
        <v>2074</v>
      </c>
    </row>
    <row r="554" spans="1:8">
      <c r="A554" s="67" t="s">
        <v>1934</v>
      </c>
      <c r="B554" s="53" t="s">
        <v>2155</v>
      </c>
      <c r="C554" s="40" t="s">
        <v>121</v>
      </c>
      <c r="D554" s="54">
        <v>180</v>
      </c>
      <c r="E554" s="42"/>
      <c r="F554" s="42"/>
      <c r="G554" s="43">
        <f t="shared" ref="G554" si="51">D554*(E554+F554)</f>
        <v>0</v>
      </c>
      <c r="H554" s="372" t="s">
        <v>2157</v>
      </c>
    </row>
    <row r="555" spans="1:8">
      <c r="A555" s="67" t="s">
        <v>1935</v>
      </c>
      <c r="B555" s="53" t="s">
        <v>535</v>
      </c>
      <c r="C555" s="40" t="s">
        <v>121</v>
      </c>
      <c r="D555" s="54">
        <v>50</v>
      </c>
      <c r="E555" s="42"/>
      <c r="F555" s="42"/>
      <c r="G555" s="43">
        <f t="shared" si="50"/>
        <v>0</v>
      </c>
      <c r="H555" s="372" t="s">
        <v>2075</v>
      </c>
    </row>
    <row r="556" spans="1:8" ht="25.5">
      <c r="A556" s="67" t="s">
        <v>2156</v>
      </c>
      <c r="B556" s="53" t="s">
        <v>1936</v>
      </c>
      <c r="C556" s="40" t="s">
        <v>5</v>
      </c>
      <c r="D556" s="54">
        <v>70</v>
      </c>
      <c r="E556" s="42"/>
      <c r="F556" s="42"/>
      <c r="G556" s="43">
        <f t="shared" si="50"/>
        <v>0</v>
      </c>
      <c r="H556" s="372" t="s">
        <v>2008</v>
      </c>
    </row>
    <row r="557" spans="1:8">
      <c r="A557" s="361" t="s">
        <v>1248</v>
      </c>
      <c r="B557" s="392" t="s">
        <v>475</v>
      </c>
      <c r="C557" s="361"/>
      <c r="D557" s="362"/>
      <c r="E557" s="363">
        <f>SUMPRODUCT(D558:D560*E558:E560)</f>
        <v>0</v>
      </c>
      <c r="F557" s="363">
        <f>SUMPRODUCT(D558:D560,F558:F560)</f>
        <v>0</v>
      </c>
      <c r="G557" s="363">
        <f>SUM(G558:G560)</f>
        <v>0</v>
      </c>
      <c r="H557" s="292" t="s">
        <v>439</v>
      </c>
    </row>
    <row r="558" spans="1:8">
      <c r="A558" s="67" t="s">
        <v>1744</v>
      </c>
      <c r="B558" s="47" t="s">
        <v>130</v>
      </c>
      <c r="C558" s="48" t="s">
        <v>5</v>
      </c>
      <c r="D558" s="37">
        <v>283</v>
      </c>
      <c r="E558" s="38"/>
      <c r="F558" s="38"/>
      <c r="G558" s="43">
        <f>D558*(E558+F558)</f>
        <v>0</v>
      </c>
      <c r="H558" s="372" t="s">
        <v>507</v>
      </c>
    </row>
    <row r="559" spans="1:8">
      <c r="A559" s="67" t="s">
        <v>1745</v>
      </c>
      <c r="B559" s="47" t="s">
        <v>135</v>
      </c>
      <c r="C559" s="48" t="s">
        <v>5</v>
      </c>
      <c r="D559" s="37">
        <v>9</v>
      </c>
      <c r="E559" s="38"/>
      <c r="F559" s="38"/>
      <c r="G559" s="43">
        <f>D559*(E559+F559)</f>
        <v>0</v>
      </c>
      <c r="H559" s="372" t="s">
        <v>516</v>
      </c>
    </row>
    <row r="560" spans="1:8">
      <c r="A560" s="67" t="s">
        <v>2372</v>
      </c>
      <c r="B560" s="44" t="s">
        <v>2373</v>
      </c>
      <c r="C560" s="48" t="s">
        <v>5</v>
      </c>
      <c r="D560" s="37">
        <v>12.8</v>
      </c>
      <c r="E560" s="38"/>
      <c r="F560" s="38"/>
      <c r="G560" s="43">
        <f>D560*(E560+F560)</f>
        <v>0</v>
      </c>
      <c r="H560" s="372" t="s">
        <v>2374</v>
      </c>
    </row>
    <row r="561" spans="1:8">
      <c r="A561" s="361" t="s">
        <v>1249</v>
      </c>
      <c r="B561" s="392" t="s">
        <v>1294</v>
      </c>
      <c r="C561" s="361"/>
      <c r="D561" s="362"/>
      <c r="E561" s="199" t="e">
        <f>SUMPRODUCT(D562,E562)</f>
        <v>#VALUE!</v>
      </c>
      <c r="F561" s="199" t="e">
        <f>SUMPRODUCT(D562,F562)</f>
        <v>#VALUE!</v>
      </c>
      <c r="G561" s="363">
        <f>SUM(G562)</f>
        <v>0</v>
      </c>
      <c r="H561" s="292" t="s">
        <v>439</v>
      </c>
    </row>
    <row r="562" spans="1:8">
      <c r="A562" s="67" t="s">
        <v>1746</v>
      </c>
      <c r="B562" s="53" t="s">
        <v>2078</v>
      </c>
      <c r="C562" s="40" t="s">
        <v>5</v>
      </c>
      <c r="D562" s="54">
        <v>82</v>
      </c>
      <c r="E562" s="42"/>
      <c r="F562" s="42"/>
      <c r="G562" s="43">
        <f>D562*(E562+F562)</f>
        <v>0</v>
      </c>
      <c r="H562" s="372" t="s">
        <v>2076</v>
      </c>
    </row>
    <row r="563" spans="1:8">
      <c r="A563" s="361" t="s">
        <v>1250</v>
      </c>
      <c r="B563" s="392" t="s">
        <v>1937</v>
      </c>
      <c r="C563" s="361"/>
      <c r="D563" s="362"/>
      <c r="E563" s="363">
        <f>SUMPRODUCT(D564:D565*E564:E565)</f>
        <v>0</v>
      </c>
      <c r="F563" s="363">
        <f>SUMPRODUCT(D564:D565,F564:F565)</f>
        <v>0</v>
      </c>
      <c r="G563" s="363">
        <f>SUM(G564:G565)</f>
        <v>0</v>
      </c>
      <c r="H563" s="292" t="s">
        <v>439</v>
      </c>
    </row>
    <row r="564" spans="1:8">
      <c r="A564" s="67" t="s">
        <v>1938</v>
      </c>
      <c r="B564" s="47" t="s">
        <v>2080</v>
      </c>
      <c r="C564" s="48" t="s">
        <v>121</v>
      </c>
      <c r="D564" s="37">
        <v>1400</v>
      </c>
      <c r="E564" s="38"/>
      <c r="F564" s="38"/>
      <c r="G564" s="43">
        <f>D564*(E564+F564)</f>
        <v>0</v>
      </c>
      <c r="H564" s="372" t="s">
        <v>595</v>
      </c>
    </row>
    <row r="565" spans="1:8">
      <c r="A565" s="67" t="s">
        <v>1939</v>
      </c>
      <c r="B565" s="47" t="s">
        <v>2595</v>
      </c>
      <c r="C565" s="48" t="s">
        <v>5</v>
      </c>
      <c r="D565" s="37">
        <v>166.84</v>
      </c>
      <c r="E565" s="38"/>
      <c r="F565" s="38"/>
      <c r="G565" s="43">
        <f>D565*(E565+F565)</f>
        <v>0</v>
      </c>
      <c r="H565" s="372"/>
    </row>
    <row r="566" spans="1:8">
      <c r="A566" s="361" t="s">
        <v>1251</v>
      </c>
      <c r="B566" s="392" t="s">
        <v>476</v>
      </c>
      <c r="C566" s="361"/>
      <c r="D566" s="362"/>
      <c r="E566" s="199">
        <f>SUMPRODUCT(D567:D570,E567:E570)</f>
        <v>0</v>
      </c>
      <c r="F566" s="199">
        <f>SUMPRODUCT(D567:D570,F567:F570)</f>
        <v>0</v>
      </c>
      <c r="G566" s="363">
        <f>SUM(G567:G570)</f>
        <v>0</v>
      </c>
      <c r="H566" s="292" t="s">
        <v>439</v>
      </c>
    </row>
    <row r="567" spans="1:8">
      <c r="A567" s="67" t="s">
        <v>1748</v>
      </c>
      <c r="B567" s="47" t="s">
        <v>132</v>
      </c>
      <c r="C567" s="48" t="s">
        <v>5</v>
      </c>
      <c r="D567" s="37">
        <v>566.25</v>
      </c>
      <c r="E567" s="38"/>
      <c r="F567" s="38"/>
      <c r="G567" s="43">
        <f>D567*(E567+F567)</f>
        <v>0</v>
      </c>
      <c r="H567" s="372" t="s">
        <v>511</v>
      </c>
    </row>
    <row r="568" spans="1:8">
      <c r="A568" s="67" t="s">
        <v>1749</v>
      </c>
      <c r="B568" s="47" t="s">
        <v>136</v>
      </c>
      <c r="C568" s="48" t="s">
        <v>5</v>
      </c>
      <c r="D568" s="37">
        <v>44</v>
      </c>
      <c r="E568" s="38"/>
      <c r="F568" s="38"/>
      <c r="G568" s="43">
        <f>D568*(E568+F568)</f>
        <v>0</v>
      </c>
      <c r="H568" s="372" t="s">
        <v>515</v>
      </c>
    </row>
    <row r="569" spans="1:8">
      <c r="A569" s="67" t="s">
        <v>1750</v>
      </c>
      <c r="B569" s="53" t="s">
        <v>133</v>
      </c>
      <c r="C569" s="72" t="s">
        <v>5</v>
      </c>
      <c r="D569" s="41">
        <v>522.25</v>
      </c>
      <c r="E569" s="42"/>
      <c r="F569" s="42"/>
      <c r="G569" s="43">
        <f>D569*(E569+F569)</f>
        <v>0</v>
      </c>
      <c r="H569" s="372" t="s">
        <v>591</v>
      </c>
    </row>
    <row r="570" spans="1:8">
      <c r="A570" s="67" t="s">
        <v>1940</v>
      </c>
      <c r="B570" s="53" t="s">
        <v>724</v>
      </c>
      <c r="C570" s="40" t="s">
        <v>5</v>
      </c>
      <c r="D570" s="54">
        <v>44</v>
      </c>
      <c r="E570" s="42"/>
      <c r="F570" s="42"/>
      <c r="G570" s="43">
        <f>D570*(E570+F570)</f>
        <v>0</v>
      </c>
      <c r="H570" s="372" t="s">
        <v>540</v>
      </c>
    </row>
    <row r="571" spans="1:8">
      <c r="A571" s="361" t="s">
        <v>1252</v>
      </c>
      <c r="B571" s="392" t="s">
        <v>477</v>
      </c>
      <c r="C571" s="361"/>
      <c r="D571" s="362"/>
      <c r="E571" s="363">
        <f>SUMPRODUCT(D572:D574*E572:E574)</f>
        <v>0</v>
      </c>
      <c r="F571" s="363">
        <f>SUMPRODUCT(D572:D574,F572:F574)</f>
        <v>0</v>
      </c>
      <c r="G571" s="363">
        <f>SUM(G572:G574)</f>
        <v>0</v>
      </c>
      <c r="H571" s="292" t="s">
        <v>439</v>
      </c>
    </row>
    <row r="572" spans="1:8">
      <c r="A572" s="67" t="s">
        <v>1751</v>
      </c>
      <c r="B572" s="53" t="s">
        <v>2079</v>
      </c>
      <c r="C572" s="40" t="s">
        <v>5</v>
      </c>
      <c r="D572" s="54">
        <v>122</v>
      </c>
      <c r="E572" s="42"/>
      <c r="F572" s="42"/>
      <c r="G572" s="43">
        <f>D572*(E572+F572)</f>
        <v>0</v>
      </c>
      <c r="H572" s="372" t="s">
        <v>518</v>
      </c>
    </row>
    <row r="573" spans="1:8">
      <c r="A573" s="67" t="s">
        <v>1752</v>
      </c>
      <c r="B573" s="53" t="s">
        <v>328</v>
      </c>
      <c r="C573" s="40" t="s">
        <v>5</v>
      </c>
      <c r="D573" s="54">
        <v>122</v>
      </c>
      <c r="E573" s="42"/>
      <c r="F573" s="42"/>
      <c r="G573" s="43">
        <f>D573*(E573+F573)</f>
        <v>0</v>
      </c>
      <c r="H573" s="372" t="s">
        <v>540</v>
      </c>
    </row>
    <row r="574" spans="1:8">
      <c r="A574" s="67" t="s">
        <v>1753</v>
      </c>
      <c r="B574" s="53" t="s">
        <v>520</v>
      </c>
      <c r="C574" s="40" t="s">
        <v>110</v>
      </c>
      <c r="D574" s="54">
        <v>1.1000000000000001</v>
      </c>
      <c r="E574" s="42"/>
      <c r="F574" s="42"/>
      <c r="G574" s="43">
        <f>D574*(E574+F574)</f>
        <v>0</v>
      </c>
      <c r="H574" s="372" t="s">
        <v>2077</v>
      </c>
    </row>
    <row r="575" spans="1:8">
      <c r="A575" s="361" t="s">
        <v>1253</v>
      </c>
      <c r="B575" s="392" t="s">
        <v>464</v>
      </c>
      <c r="C575" s="361"/>
      <c r="D575" s="362"/>
      <c r="E575" s="363">
        <f>SUMPRODUCT(D576:D585*E576:E585)</f>
        <v>0</v>
      </c>
      <c r="F575" s="363">
        <f>SUMPRODUCT(D576:D585,F576:F585)</f>
        <v>0</v>
      </c>
      <c r="G575" s="363">
        <f>SUM(G576:G585)</f>
        <v>0</v>
      </c>
      <c r="H575" s="292" t="s">
        <v>439</v>
      </c>
    </row>
    <row r="576" spans="1:8" ht="25.5">
      <c r="A576" s="40" t="s">
        <v>1756</v>
      </c>
      <c r="B576" s="53" t="s">
        <v>2378</v>
      </c>
      <c r="C576" s="40" t="s">
        <v>769</v>
      </c>
      <c r="D576" s="54">
        <v>1</v>
      </c>
      <c r="E576" s="42"/>
      <c r="F576" s="42"/>
      <c r="G576" s="43">
        <f t="shared" ref="G576:G585" si="52">D576*(E576+F576)</f>
        <v>0</v>
      </c>
      <c r="H576" s="372" t="s">
        <v>2084</v>
      </c>
    </row>
    <row r="577" spans="1:8">
      <c r="A577" s="40" t="s">
        <v>1757</v>
      </c>
      <c r="B577" s="53" t="s">
        <v>2121</v>
      </c>
      <c r="C577" s="40" t="s">
        <v>5</v>
      </c>
      <c r="D577" s="54">
        <v>1.4</v>
      </c>
      <c r="E577" s="42"/>
      <c r="F577" s="42"/>
      <c r="G577" s="43">
        <f t="shared" si="52"/>
        <v>0</v>
      </c>
      <c r="H577" s="372" t="s">
        <v>509</v>
      </c>
    </row>
    <row r="578" spans="1:8">
      <c r="A578" s="40" t="s">
        <v>1758</v>
      </c>
      <c r="B578" s="53" t="s">
        <v>2122</v>
      </c>
      <c r="C578" s="40" t="s">
        <v>5</v>
      </c>
      <c r="D578" s="54">
        <v>3.2</v>
      </c>
      <c r="E578" s="42"/>
      <c r="F578" s="42"/>
      <c r="G578" s="43">
        <f t="shared" si="52"/>
        <v>0</v>
      </c>
      <c r="H578" s="372" t="s">
        <v>509</v>
      </c>
    </row>
    <row r="579" spans="1:8">
      <c r="A579" s="40" t="s">
        <v>1759</v>
      </c>
      <c r="B579" s="53" t="s">
        <v>2375</v>
      </c>
      <c r="C579" s="40" t="s">
        <v>5</v>
      </c>
      <c r="D579" s="54">
        <v>3.3600000000000003</v>
      </c>
      <c r="E579" s="42"/>
      <c r="F579" s="42"/>
      <c r="G579" s="43">
        <f t="shared" si="52"/>
        <v>0</v>
      </c>
      <c r="H579" s="372" t="s">
        <v>508</v>
      </c>
    </row>
    <row r="580" spans="1:8">
      <c r="A580" s="40" t="s">
        <v>1760</v>
      </c>
      <c r="B580" s="53" t="s">
        <v>2376</v>
      </c>
      <c r="C580" s="40" t="s">
        <v>5</v>
      </c>
      <c r="D580" s="54">
        <v>5.76</v>
      </c>
      <c r="E580" s="42"/>
      <c r="F580" s="42"/>
      <c r="G580" s="43">
        <f t="shared" ref="G580" si="53">D580*(E580+F580)</f>
        <v>0</v>
      </c>
      <c r="H580" s="372" t="s">
        <v>508</v>
      </c>
    </row>
    <row r="581" spans="1:8">
      <c r="A581" s="40" t="s">
        <v>1761</v>
      </c>
      <c r="B581" s="47" t="s">
        <v>2377</v>
      </c>
      <c r="C581" s="48" t="s">
        <v>5</v>
      </c>
      <c r="D581" s="37">
        <v>4.32</v>
      </c>
      <c r="E581" s="42"/>
      <c r="F581" s="42"/>
      <c r="G581" s="43">
        <f>D581*(E581+F581)</f>
        <v>0</v>
      </c>
      <c r="H581" s="372" t="s">
        <v>2371</v>
      </c>
    </row>
    <row r="582" spans="1:8" ht="25.5">
      <c r="A582" s="40" t="s">
        <v>1762</v>
      </c>
      <c r="B582" s="47" t="s">
        <v>489</v>
      </c>
      <c r="C582" s="48" t="s">
        <v>57</v>
      </c>
      <c r="D582" s="37">
        <v>4</v>
      </c>
      <c r="E582" s="42"/>
      <c r="F582" s="42"/>
      <c r="G582" s="43">
        <f>D582*(E582+F582)</f>
        <v>0</v>
      </c>
      <c r="H582" s="372" t="s">
        <v>349</v>
      </c>
    </row>
    <row r="583" spans="1:8" ht="25.5">
      <c r="A583" s="40" t="s">
        <v>1763</v>
      </c>
      <c r="B583" s="47" t="s">
        <v>600</v>
      </c>
      <c r="C583" s="48" t="s">
        <v>57</v>
      </c>
      <c r="D583" s="37">
        <v>1</v>
      </c>
      <c r="E583" s="42"/>
      <c r="F583" s="42"/>
      <c r="G583" s="43">
        <f t="shared" si="52"/>
        <v>0</v>
      </c>
      <c r="H583" s="372" t="s">
        <v>349</v>
      </c>
    </row>
    <row r="584" spans="1:8" ht="25.5">
      <c r="A584" s="40" t="s">
        <v>1764</v>
      </c>
      <c r="B584" s="47" t="s">
        <v>488</v>
      </c>
      <c r="C584" s="48" t="s">
        <v>57</v>
      </c>
      <c r="D584" s="37">
        <v>6</v>
      </c>
      <c r="E584" s="42"/>
      <c r="F584" s="42"/>
      <c r="G584" s="43">
        <f>D584*(E584+F584)</f>
        <v>0</v>
      </c>
      <c r="H584" s="372" t="s">
        <v>349</v>
      </c>
    </row>
    <row r="585" spans="1:8">
      <c r="A585" s="40" t="s">
        <v>1765</v>
      </c>
      <c r="B585" s="47" t="s">
        <v>487</v>
      </c>
      <c r="C585" s="48" t="s">
        <v>57</v>
      </c>
      <c r="D585" s="37">
        <v>15</v>
      </c>
      <c r="E585" s="42"/>
      <c r="F585" s="42"/>
      <c r="G585" s="43">
        <f t="shared" si="52"/>
        <v>0</v>
      </c>
      <c r="H585" s="372" t="s">
        <v>349</v>
      </c>
    </row>
    <row r="586" spans="1:8">
      <c r="A586" s="361" t="s">
        <v>1254</v>
      </c>
      <c r="B586" s="392" t="s">
        <v>207</v>
      </c>
      <c r="C586" s="361"/>
      <c r="D586" s="362"/>
      <c r="E586" s="199">
        <f>SUMPRODUCT(D587:D601,E587:E601)</f>
        <v>0</v>
      </c>
      <c r="F586" s="199">
        <f>SUMPRODUCT(D587:D601,F587:F601)</f>
        <v>0</v>
      </c>
      <c r="G586" s="363">
        <f>SUM(G587:G601)</f>
        <v>0</v>
      </c>
      <c r="H586" s="292" t="s">
        <v>439</v>
      </c>
    </row>
    <row r="587" spans="1:8">
      <c r="A587" s="76" t="s">
        <v>1766</v>
      </c>
      <c r="B587" s="47" t="s">
        <v>582</v>
      </c>
      <c r="C587" s="40" t="s">
        <v>9</v>
      </c>
      <c r="D587" s="54">
        <v>250</v>
      </c>
      <c r="E587" s="38"/>
      <c r="F587" s="38"/>
      <c r="G587" s="43">
        <f t="shared" ref="G587:G601" si="54">D587*(E587+F587)</f>
        <v>0</v>
      </c>
      <c r="H587" s="148" t="s">
        <v>349</v>
      </c>
    </row>
    <row r="588" spans="1:8">
      <c r="A588" s="76" t="s">
        <v>1767</v>
      </c>
      <c r="B588" s="47" t="s">
        <v>302</v>
      </c>
      <c r="C588" s="48" t="s">
        <v>57</v>
      </c>
      <c r="D588" s="37">
        <v>12</v>
      </c>
      <c r="E588" s="38"/>
      <c r="F588" s="38"/>
      <c r="G588" s="43">
        <f t="shared" si="54"/>
        <v>0</v>
      </c>
      <c r="H588" s="148" t="s">
        <v>349</v>
      </c>
    </row>
    <row r="589" spans="1:8">
      <c r="A589" s="76" t="s">
        <v>1768</v>
      </c>
      <c r="B589" s="39" t="s">
        <v>223</v>
      </c>
      <c r="C589" s="48" t="s">
        <v>57</v>
      </c>
      <c r="D589" s="37">
        <v>12</v>
      </c>
      <c r="E589" s="38"/>
      <c r="F589" s="38"/>
      <c r="G589" s="43">
        <f t="shared" si="54"/>
        <v>0</v>
      </c>
      <c r="H589" s="148" t="s">
        <v>349</v>
      </c>
    </row>
    <row r="590" spans="1:8">
      <c r="A590" s="76" t="s">
        <v>1941</v>
      </c>
      <c r="B590" s="39" t="s">
        <v>226</v>
      </c>
      <c r="C590" s="48" t="s">
        <v>57</v>
      </c>
      <c r="D590" s="37">
        <v>8</v>
      </c>
      <c r="E590" s="38"/>
      <c r="F590" s="38"/>
      <c r="G590" s="43">
        <f t="shared" si="54"/>
        <v>0</v>
      </c>
      <c r="H590" s="148" t="s">
        <v>349</v>
      </c>
    </row>
    <row r="591" spans="1:8">
      <c r="A591" s="76" t="s">
        <v>1769</v>
      </c>
      <c r="B591" s="39" t="s">
        <v>228</v>
      </c>
      <c r="C591" s="48" t="s">
        <v>57</v>
      </c>
      <c r="D591" s="37">
        <v>8</v>
      </c>
      <c r="E591" s="38"/>
      <c r="F591" s="38"/>
      <c r="G591" s="43">
        <f t="shared" si="54"/>
        <v>0</v>
      </c>
      <c r="H591" s="148" t="s">
        <v>349</v>
      </c>
    </row>
    <row r="592" spans="1:8">
      <c r="A592" s="76" t="s">
        <v>1942</v>
      </c>
      <c r="B592" s="39" t="s">
        <v>233</v>
      </c>
      <c r="C592" s="48" t="s">
        <v>57</v>
      </c>
      <c r="D592" s="37">
        <v>8</v>
      </c>
      <c r="E592" s="38"/>
      <c r="F592" s="38"/>
      <c r="G592" s="43">
        <f t="shared" si="54"/>
        <v>0</v>
      </c>
      <c r="H592" s="148" t="s">
        <v>349</v>
      </c>
    </row>
    <row r="593" spans="1:8">
      <c r="A593" s="76" t="s">
        <v>1770</v>
      </c>
      <c r="B593" s="47" t="s">
        <v>301</v>
      </c>
      <c r="C593" s="48" t="s">
        <v>57</v>
      </c>
      <c r="D593" s="37">
        <v>5</v>
      </c>
      <c r="E593" s="38"/>
      <c r="F593" s="38"/>
      <c r="G593" s="43">
        <f t="shared" si="54"/>
        <v>0</v>
      </c>
      <c r="H593" s="148" t="s">
        <v>349</v>
      </c>
    </row>
    <row r="594" spans="1:8" ht="25.5">
      <c r="A594" s="76" t="s">
        <v>1771</v>
      </c>
      <c r="B594" s="53" t="s">
        <v>1943</v>
      </c>
      <c r="C594" s="48" t="s">
        <v>9</v>
      </c>
      <c r="D594" s="37">
        <v>1500</v>
      </c>
      <c r="E594" s="38"/>
      <c r="F594" s="38"/>
      <c r="G594" s="43">
        <f t="shared" si="54"/>
        <v>0</v>
      </c>
      <c r="H594" s="148" t="s">
        <v>349</v>
      </c>
    </row>
    <row r="595" spans="1:8">
      <c r="A595" s="76" t="s">
        <v>1772</v>
      </c>
      <c r="B595" s="53" t="s">
        <v>575</v>
      </c>
      <c r="C595" s="48" t="s">
        <v>298</v>
      </c>
      <c r="D595" s="37">
        <v>6</v>
      </c>
      <c r="E595" s="38"/>
      <c r="F595" s="38"/>
      <c r="G595" s="43">
        <f t="shared" si="54"/>
        <v>0</v>
      </c>
      <c r="H595" s="148" t="s">
        <v>349</v>
      </c>
    </row>
    <row r="596" spans="1:8">
      <c r="A596" s="76" t="s">
        <v>1944</v>
      </c>
      <c r="B596" s="44" t="s">
        <v>576</v>
      </c>
      <c r="C596" s="48" t="s">
        <v>298</v>
      </c>
      <c r="D596" s="37">
        <v>4</v>
      </c>
      <c r="E596" s="38"/>
      <c r="F596" s="38"/>
      <c r="G596" s="43">
        <f t="shared" si="54"/>
        <v>0</v>
      </c>
      <c r="H596" s="148" t="s">
        <v>349</v>
      </c>
    </row>
    <row r="597" spans="1:8" ht="25.5">
      <c r="A597" s="76" t="s">
        <v>1945</v>
      </c>
      <c r="B597" s="47" t="s">
        <v>297</v>
      </c>
      <c r="C597" s="48" t="s">
        <v>57</v>
      </c>
      <c r="D597" s="37">
        <v>1</v>
      </c>
      <c r="E597" s="38"/>
      <c r="F597" s="38"/>
      <c r="G597" s="43">
        <f t="shared" si="54"/>
        <v>0</v>
      </c>
      <c r="H597" s="148" t="s">
        <v>349</v>
      </c>
    </row>
    <row r="598" spans="1:8">
      <c r="A598" s="76" t="s">
        <v>1946</v>
      </c>
      <c r="B598" s="47" t="s">
        <v>293</v>
      </c>
      <c r="C598" s="48" t="s">
        <v>57</v>
      </c>
      <c r="D598" s="37">
        <v>14</v>
      </c>
      <c r="E598" s="38"/>
      <c r="F598" s="38"/>
      <c r="G598" s="43">
        <f t="shared" si="54"/>
        <v>0</v>
      </c>
      <c r="H598" s="148" t="s">
        <v>349</v>
      </c>
    </row>
    <row r="599" spans="1:8">
      <c r="A599" s="76" t="s">
        <v>1947</v>
      </c>
      <c r="B599" s="47" t="s">
        <v>294</v>
      </c>
      <c r="C599" s="48" t="s">
        <v>57</v>
      </c>
      <c r="D599" s="37">
        <v>1</v>
      </c>
      <c r="E599" s="38"/>
      <c r="F599" s="38"/>
      <c r="G599" s="43">
        <f t="shared" si="54"/>
        <v>0</v>
      </c>
      <c r="H599" s="148" t="s">
        <v>349</v>
      </c>
    </row>
    <row r="600" spans="1:8" ht="25.5">
      <c r="A600" s="76" t="s">
        <v>1948</v>
      </c>
      <c r="B600" s="47" t="s">
        <v>295</v>
      </c>
      <c r="C600" s="48" t="s">
        <v>57</v>
      </c>
      <c r="D600" s="37">
        <v>2</v>
      </c>
      <c r="E600" s="38"/>
      <c r="F600" s="38"/>
      <c r="G600" s="43">
        <f t="shared" si="54"/>
        <v>0</v>
      </c>
      <c r="H600" s="148" t="s">
        <v>349</v>
      </c>
    </row>
    <row r="601" spans="1:8" ht="25.5">
      <c r="A601" s="76" t="s">
        <v>1949</v>
      </c>
      <c r="B601" s="53" t="s">
        <v>299</v>
      </c>
      <c r="C601" s="48" t="s">
        <v>57</v>
      </c>
      <c r="D601" s="37">
        <v>1</v>
      </c>
      <c r="E601" s="38"/>
      <c r="F601" s="38"/>
      <c r="G601" s="43">
        <f t="shared" si="54"/>
        <v>0</v>
      </c>
      <c r="H601" s="148" t="s">
        <v>349</v>
      </c>
    </row>
    <row r="602" spans="1:8">
      <c r="A602" s="361" t="s">
        <v>1950</v>
      </c>
      <c r="B602" s="392" t="s">
        <v>1951</v>
      </c>
      <c r="C602" s="361"/>
      <c r="D602" s="362"/>
      <c r="E602" s="363">
        <f>SUMPRODUCT(D603:D626*E603:E626)</f>
        <v>0</v>
      </c>
      <c r="F602" s="363">
        <f>SUMPRODUCT(D603:D626,F603:F626)</f>
        <v>0</v>
      </c>
      <c r="G602" s="363">
        <f>SUM(G603:G626)</f>
        <v>0</v>
      </c>
      <c r="H602" s="292" t="s">
        <v>439</v>
      </c>
    </row>
    <row r="603" spans="1:8">
      <c r="A603" s="40" t="s">
        <v>1952</v>
      </c>
      <c r="B603" s="53" t="s">
        <v>1953</v>
      </c>
      <c r="C603" s="40" t="s">
        <v>9</v>
      </c>
      <c r="D603" s="37">
        <v>36</v>
      </c>
      <c r="E603" s="42"/>
      <c r="F603" s="42"/>
      <c r="G603" s="43">
        <f t="shared" ref="G603:G626" si="55">D603*(E603+F603)</f>
        <v>0</v>
      </c>
      <c r="H603" s="434" t="s">
        <v>2009</v>
      </c>
    </row>
    <row r="604" spans="1:8">
      <c r="A604" s="40" t="s">
        <v>1954</v>
      </c>
      <c r="B604" s="53" t="s">
        <v>1955</v>
      </c>
      <c r="C604" s="40" t="s">
        <v>769</v>
      </c>
      <c r="D604" s="37">
        <v>8</v>
      </c>
      <c r="E604" s="42"/>
      <c r="F604" s="42"/>
      <c r="G604" s="43">
        <f t="shared" si="55"/>
        <v>0</v>
      </c>
      <c r="H604" s="434" t="s">
        <v>2010</v>
      </c>
    </row>
    <row r="605" spans="1:8">
      <c r="A605" s="40" t="s">
        <v>1956</v>
      </c>
      <c r="B605" s="53" t="s">
        <v>1957</v>
      </c>
      <c r="C605" s="40" t="s">
        <v>769</v>
      </c>
      <c r="D605" s="37">
        <v>8</v>
      </c>
      <c r="E605" s="42"/>
      <c r="F605" s="42"/>
      <c r="G605" s="43">
        <f t="shared" si="55"/>
        <v>0</v>
      </c>
      <c r="H605" s="434" t="s">
        <v>2011</v>
      </c>
    </row>
    <row r="606" spans="1:8">
      <c r="A606" s="40" t="s">
        <v>1958</v>
      </c>
      <c r="B606" s="53" t="s">
        <v>1959</v>
      </c>
      <c r="C606" s="40" t="s">
        <v>769</v>
      </c>
      <c r="D606" s="37">
        <v>4</v>
      </c>
      <c r="E606" s="42"/>
      <c r="F606" s="42"/>
      <c r="G606" s="43">
        <f t="shared" si="55"/>
        <v>0</v>
      </c>
      <c r="H606" s="434" t="s">
        <v>2012</v>
      </c>
    </row>
    <row r="607" spans="1:8">
      <c r="A607" s="40" t="s">
        <v>1960</v>
      </c>
      <c r="B607" s="53" t="s">
        <v>1961</v>
      </c>
      <c r="C607" s="40" t="s">
        <v>9</v>
      </c>
      <c r="D607" s="37">
        <v>64</v>
      </c>
      <c r="E607" s="42"/>
      <c r="F607" s="42"/>
      <c r="G607" s="43">
        <f t="shared" si="55"/>
        <v>0</v>
      </c>
      <c r="H607" s="434" t="s">
        <v>2013</v>
      </c>
    </row>
    <row r="608" spans="1:8">
      <c r="A608" s="40" t="s">
        <v>1962</v>
      </c>
      <c r="B608" s="53" t="s">
        <v>1963</v>
      </c>
      <c r="C608" s="40" t="s">
        <v>9</v>
      </c>
      <c r="D608" s="37">
        <v>12</v>
      </c>
      <c r="E608" s="42"/>
      <c r="F608" s="42"/>
      <c r="G608" s="43">
        <f t="shared" si="55"/>
        <v>0</v>
      </c>
      <c r="H608" s="434" t="s">
        <v>2014</v>
      </c>
    </row>
    <row r="609" spans="1:8">
      <c r="A609" s="40" t="s">
        <v>1964</v>
      </c>
      <c r="B609" s="53" t="s">
        <v>1965</v>
      </c>
      <c r="C609" s="40" t="s">
        <v>769</v>
      </c>
      <c r="D609" s="37">
        <v>8</v>
      </c>
      <c r="E609" s="42"/>
      <c r="F609" s="42"/>
      <c r="G609" s="43">
        <f t="shared" si="55"/>
        <v>0</v>
      </c>
      <c r="H609" s="434" t="s">
        <v>2015</v>
      </c>
    </row>
    <row r="610" spans="1:8">
      <c r="A610" s="40" t="s">
        <v>1966</v>
      </c>
      <c r="B610" s="53" t="s">
        <v>1967</v>
      </c>
      <c r="C610" s="40" t="s">
        <v>769</v>
      </c>
      <c r="D610" s="37">
        <v>4</v>
      </c>
      <c r="E610" s="42"/>
      <c r="F610" s="42"/>
      <c r="G610" s="43">
        <f t="shared" si="55"/>
        <v>0</v>
      </c>
      <c r="H610" s="434" t="s">
        <v>2016</v>
      </c>
    </row>
    <row r="611" spans="1:8">
      <c r="A611" s="40" t="s">
        <v>1968</v>
      </c>
      <c r="B611" s="53" t="s">
        <v>2596</v>
      </c>
      <c r="C611" s="40" t="s">
        <v>769</v>
      </c>
      <c r="D611" s="37">
        <v>3</v>
      </c>
      <c r="E611" s="42"/>
      <c r="F611" s="42"/>
      <c r="G611" s="43">
        <f t="shared" si="55"/>
        <v>0</v>
      </c>
      <c r="H611" s="434" t="s">
        <v>2017</v>
      </c>
    </row>
    <row r="612" spans="1:8">
      <c r="A612" s="40" t="s">
        <v>1969</v>
      </c>
      <c r="B612" s="53" t="s">
        <v>1970</v>
      </c>
      <c r="C612" s="40" t="s">
        <v>769</v>
      </c>
      <c r="D612" s="37">
        <v>1</v>
      </c>
      <c r="E612" s="42"/>
      <c r="F612" s="42"/>
      <c r="G612" s="43">
        <f t="shared" si="55"/>
        <v>0</v>
      </c>
      <c r="H612" s="434" t="s">
        <v>2018</v>
      </c>
    </row>
    <row r="613" spans="1:8">
      <c r="A613" s="40" t="s">
        <v>1971</v>
      </c>
      <c r="B613" s="53" t="s">
        <v>1972</v>
      </c>
      <c r="C613" s="40" t="s">
        <v>1973</v>
      </c>
      <c r="D613" s="37">
        <v>1</v>
      </c>
      <c r="E613" s="42"/>
      <c r="F613" s="42"/>
      <c r="G613" s="43">
        <f t="shared" si="55"/>
        <v>0</v>
      </c>
      <c r="H613" s="434" t="s">
        <v>2019</v>
      </c>
    </row>
    <row r="614" spans="1:8">
      <c r="A614" s="40" t="s">
        <v>1974</v>
      </c>
      <c r="B614" s="53" t="s">
        <v>1975</v>
      </c>
      <c r="C614" s="40" t="s">
        <v>769</v>
      </c>
      <c r="D614" s="37">
        <v>3</v>
      </c>
      <c r="E614" s="42"/>
      <c r="F614" s="42"/>
      <c r="G614" s="43">
        <f t="shared" si="55"/>
        <v>0</v>
      </c>
      <c r="H614" s="434" t="s">
        <v>2020</v>
      </c>
    </row>
    <row r="615" spans="1:8">
      <c r="A615" s="40" t="s">
        <v>1976</v>
      </c>
      <c r="B615" s="53" t="s">
        <v>1977</v>
      </c>
      <c r="C615" s="40" t="s">
        <v>769</v>
      </c>
      <c r="D615" s="37">
        <v>3</v>
      </c>
      <c r="E615" s="42"/>
      <c r="F615" s="42"/>
      <c r="G615" s="43">
        <f t="shared" si="55"/>
        <v>0</v>
      </c>
      <c r="H615" s="434" t="s">
        <v>2021</v>
      </c>
    </row>
    <row r="616" spans="1:8">
      <c r="A616" s="40" t="s">
        <v>1978</v>
      </c>
      <c r="B616" s="53" t="s">
        <v>1979</v>
      </c>
      <c r="C616" s="40" t="s">
        <v>769</v>
      </c>
      <c r="D616" s="37">
        <v>3</v>
      </c>
      <c r="E616" s="42"/>
      <c r="F616" s="42"/>
      <c r="G616" s="43">
        <f t="shared" si="55"/>
        <v>0</v>
      </c>
      <c r="H616" s="434" t="s">
        <v>2022</v>
      </c>
    </row>
    <row r="617" spans="1:8">
      <c r="A617" s="40" t="s">
        <v>1980</v>
      </c>
      <c r="B617" s="53" t="s">
        <v>1981</v>
      </c>
      <c r="C617" s="40" t="s">
        <v>769</v>
      </c>
      <c r="D617" s="37">
        <v>3</v>
      </c>
      <c r="E617" s="42"/>
      <c r="F617" s="42"/>
      <c r="G617" s="43">
        <f t="shared" si="55"/>
        <v>0</v>
      </c>
      <c r="H617" s="434" t="s">
        <v>349</v>
      </c>
    </row>
    <row r="618" spans="1:8">
      <c r="A618" s="40" t="s">
        <v>1982</v>
      </c>
      <c r="B618" s="53" t="s">
        <v>1983</v>
      </c>
      <c r="C618" s="40" t="s">
        <v>769</v>
      </c>
      <c r="D618" s="37">
        <v>7</v>
      </c>
      <c r="E618" s="42"/>
      <c r="F618" s="42"/>
      <c r="G618" s="43">
        <f t="shared" si="55"/>
        <v>0</v>
      </c>
      <c r="H618" s="434" t="s">
        <v>2023</v>
      </c>
    </row>
    <row r="619" spans="1:8">
      <c r="A619" s="40" t="s">
        <v>1984</v>
      </c>
      <c r="B619" s="53" t="s">
        <v>1985</v>
      </c>
      <c r="C619" s="40" t="s">
        <v>769</v>
      </c>
      <c r="D619" s="37">
        <v>3</v>
      </c>
      <c r="E619" s="42"/>
      <c r="F619" s="42"/>
      <c r="G619" s="43">
        <f t="shared" si="55"/>
        <v>0</v>
      </c>
      <c r="H619" s="434" t="s">
        <v>2024</v>
      </c>
    </row>
    <row r="620" spans="1:8">
      <c r="A620" s="40" t="s">
        <v>1986</v>
      </c>
      <c r="B620" s="53" t="s">
        <v>1987</v>
      </c>
      <c r="C620" s="40" t="s">
        <v>769</v>
      </c>
      <c r="D620" s="37">
        <v>3</v>
      </c>
      <c r="E620" s="42"/>
      <c r="F620" s="42"/>
      <c r="G620" s="43">
        <f t="shared" si="55"/>
        <v>0</v>
      </c>
      <c r="H620" s="434" t="s">
        <v>1863</v>
      </c>
    </row>
    <row r="621" spans="1:8">
      <c r="A621" s="40" t="s">
        <v>1988</v>
      </c>
      <c r="B621" s="53" t="s">
        <v>791</v>
      </c>
      <c r="C621" s="40" t="s">
        <v>769</v>
      </c>
      <c r="D621" s="37">
        <v>1</v>
      </c>
      <c r="E621" s="42"/>
      <c r="F621" s="42"/>
      <c r="G621" s="43">
        <f t="shared" si="55"/>
        <v>0</v>
      </c>
      <c r="H621" s="434" t="s">
        <v>2025</v>
      </c>
    </row>
    <row r="622" spans="1:8">
      <c r="A622" s="40" t="s">
        <v>1989</v>
      </c>
      <c r="B622" s="53" t="s">
        <v>1990</v>
      </c>
      <c r="C622" s="40" t="s">
        <v>769</v>
      </c>
      <c r="D622" s="37">
        <v>3</v>
      </c>
      <c r="E622" s="42"/>
      <c r="F622" s="42"/>
      <c r="G622" s="43">
        <f t="shared" si="55"/>
        <v>0</v>
      </c>
      <c r="H622" s="434" t="s">
        <v>2026</v>
      </c>
    </row>
    <row r="623" spans="1:8">
      <c r="A623" s="40" t="s">
        <v>1991</v>
      </c>
      <c r="B623" s="53" t="s">
        <v>1992</v>
      </c>
      <c r="C623" s="40" t="s">
        <v>769</v>
      </c>
      <c r="D623" s="37">
        <v>3</v>
      </c>
      <c r="E623" s="42"/>
      <c r="F623" s="42"/>
      <c r="G623" s="43">
        <f t="shared" si="55"/>
        <v>0</v>
      </c>
      <c r="H623" s="434" t="s">
        <v>349</v>
      </c>
    </row>
    <row r="624" spans="1:8">
      <c r="A624" s="40" t="s">
        <v>1993</v>
      </c>
      <c r="B624" s="53" t="s">
        <v>1994</v>
      </c>
      <c r="C624" s="40" t="s">
        <v>769</v>
      </c>
      <c r="D624" s="37">
        <v>1</v>
      </c>
      <c r="E624" s="42"/>
      <c r="F624" s="42"/>
      <c r="G624" s="43">
        <f t="shared" si="55"/>
        <v>0</v>
      </c>
      <c r="H624" s="434" t="s">
        <v>349</v>
      </c>
    </row>
    <row r="625" spans="1:8">
      <c r="A625" s="40" t="s">
        <v>1995</v>
      </c>
      <c r="B625" s="53" t="s">
        <v>1996</v>
      </c>
      <c r="C625" s="40" t="s">
        <v>769</v>
      </c>
      <c r="D625" s="37">
        <v>1</v>
      </c>
      <c r="E625" s="42"/>
      <c r="F625" s="42"/>
      <c r="G625" s="43">
        <f t="shared" si="55"/>
        <v>0</v>
      </c>
      <c r="H625" s="434" t="s">
        <v>1862</v>
      </c>
    </row>
    <row r="626" spans="1:8">
      <c r="A626" s="40" t="s">
        <v>1997</v>
      </c>
      <c r="B626" s="53" t="s">
        <v>1998</v>
      </c>
      <c r="C626" s="40" t="s">
        <v>769</v>
      </c>
      <c r="D626" s="37">
        <v>2</v>
      </c>
      <c r="E626" s="42"/>
      <c r="F626" s="42"/>
      <c r="G626" s="43">
        <f t="shared" si="55"/>
        <v>0</v>
      </c>
      <c r="H626" s="434" t="s">
        <v>2027</v>
      </c>
    </row>
    <row r="627" spans="1:8">
      <c r="A627" s="361" t="s">
        <v>1999</v>
      </c>
      <c r="B627" s="392" t="s">
        <v>2144</v>
      </c>
      <c r="C627" s="361"/>
      <c r="D627" s="362"/>
      <c r="E627" s="363">
        <f>SUMPRODUCT(D628:D634*E628:E634)</f>
        <v>0</v>
      </c>
      <c r="F627" s="363">
        <f>SUMPRODUCT(D628:D634,F628:F634)</f>
        <v>0</v>
      </c>
      <c r="G627" s="363">
        <f>SUM(G628:G634)</f>
        <v>0</v>
      </c>
      <c r="H627" s="292" t="s">
        <v>439</v>
      </c>
    </row>
    <row r="628" spans="1:8">
      <c r="A628" s="67" t="s">
        <v>2000</v>
      </c>
      <c r="B628" s="53" t="s">
        <v>2146</v>
      </c>
      <c r="C628" s="40" t="s">
        <v>5</v>
      </c>
      <c r="D628" s="54">
        <v>65.5</v>
      </c>
      <c r="E628" s="42"/>
      <c r="F628" s="42"/>
      <c r="G628" s="43">
        <f>D628*(E628+F628)</f>
        <v>0</v>
      </c>
      <c r="H628" s="434" t="s">
        <v>349</v>
      </c>
    </row>
    <row r="629" spans="1:8">
      <c r="A629" s="67" t="s">
        <v>2001</v>
      </c>
      <c r="B629" s="53" t="s">
        <v>2002</v>
      </c>
      <c r="C629" s="40" t="s">
        <v>5</v>
      </c>
      <c r="D629" s="54">
        <v>65.5</v>
      </c>
      <c r="E629" s="42"/>
      <c r="F629" s="42"/>
      <c r="G629" s="43">
        <f t="shared" ref="G629" si="56">D629*(E629+F629)</f>
        <v>0</v>
      </c>
      <c r="H629" s="372" t="s">
        <v>2028</v>
      </c>
    </row>
    <row r="630" spans="1:8">
      <c r="A630" s="67" t="s">
        <v>2150</v>
      </c>
      <c r="B630" s="46" t="s">
        <v>2145</v>
      </c>
      <c r="C630" s="132" t="s">
        <v>5</v>
      </c>
      <c r="D630" s="37">
        <v>635</v>
      </c>
      <c r="E630" s="38"/>
      <c r="F630" s="38"/>
      <c r="G630" s="43">
        <f t="shared" ref="G630:G631" si="57">D630*(E630+F630)</f>
        <v>0</v>
      </c>
      <c r="H630" s="148" t="s">
        <v>430</v>
      </c>
    </row>
    <row r="631" spans="1:8">
      <c r="A631" s="67" t="s">
        <v>2151</v>
      </c>
      <c r="B631" s="39" t="s">
        <v>2143</v>
      </c>
      <c r="C631" s="45" t="s">
        <v>5</v>
      </c>
      <c r="D631" s="41">
        <v>250</v>
      </c>
      <c r="E631" s="38"/>
      <c r="F631" s="38"/>
      <c r="G631" s="43">
        <f t="shared" si="57"/>
        <v>0</v>
      </c>
      <c r="H631" s="148" t="s">
        <v>410</v>
      </c>
    </row>
    <row r="632" spans="1:8">
      <c r="A632" s="67" t="s">
        <v>2152</v>
      </c>
      <c r="B632" s="39" t="s">
        <v>2147</v>
      </c>
      <c r="C632" s="45" t="s">
        <v>5</v>
      </c>
      <c r="D632" s="41">
        <v>282.25</v>
      </c>
      <c r="E632" s="38"/>
      <c r="F632" s="38"/>
      <c r="G632" s="43">
        <f t="shared" ref="G632:G633" si="58">D632*(E632+F632)</f>
        <v>0</v>
      </c>
      <c r="H632" s="148" t="s">
        <v>512</v>
      </c>
    </row>
    <row r="633" spans="1:8">
      <c r="A633" s="67" t="s">
        <v>2153</v>
      </c>
      <c r="B633" s="39" t="s">
        <v>2148</v>
      </c>
      <c r="C633" s="45" t="s">
        <v>5</v>
      </c>
      <c r="D633" s="41">
        <v>23.94</v>
      </c>
      <c r="E633" s="38"/>
      <c r="F633" s="38"/>
      <c r="G633" s="43">
        <f t="shared" si="58"/>
        <v>0</v>
      </c>
      <c r="H633" s="148" t="s">
        <v>2149</v>
      </c>
    </row>
    <row r="634" spans="1:8">
      <c r="A634" s="67" t="s">
        <v>2154</v>
      </c>
      <c r="B634" s="53" t="s">
        <v>123</v>
      </c>
      <c r="C634" s="40" t="s">
        <v>5</v>
      </c>
      <c r="D634" s="41">
        <v>51</v>
      </c>
      <c r="E634" s="42"/>
      <c r="F634" s="42"/>
      <c r="G634" s="43">
        <f>D634*(E634+F634)</f>
        <v>0</v>
      </c>
      <c r="H634" s="371" t="s">
        <v>594</v>
      </c>
    </row>
    <row r="635" spans="1:8">
      <c r="A635" s="361" t="s">
        <v>2003</v>
      </c>
      <c r="B635" s="392" t="s">
        <v>35</v>
      </c>
      <c r="C635" s="361"/>
      <c r="D635" s="362"/>
      <c r="E635" s="363">
        <f>SUMPRODUCT(D636:D639*E636:E639)</f>
        <v>0</v>
      </c>
      <c r="F635" s="363">
        <f>SUMPRODUCT(D636:D639,F636:F639)</f>
        <v>0</v>
      </c>
      <c r="G635" s="363">
        <f>SUM(G636:G639)</f>
        <v>0</v>
      </c>
      <c r="H635" s="292" t="s">
        <v>439</v>
      </c>
    </row>
    <row r="636" spans="1:8">
      <c r="A636" s="67" t="s">
        <v>2004</v>
      </c>
      <c r="B636" s="53" t="s">
        <v>329</v>
      </c>
      <c r="C636" s="72" t="s">
        <v>5</v>
      </c>
      <c r="D636" s="41">
        <v>51</v>
      </c>
      <c r="E636" s="42"/>
      <c r="F636" s="42"/>
      <c r="G636" s="43">
        <f>D636*(E636+F636)</f>
        <v>0</v>
      </c>
      <c r="H636" s="434" t="s">
        <v>349</v>
      </c>
    </row>
    <row r="637" spans="1:8">
      <c r="A637" s="67" t="s">
        <v>2005</v>
      </c>
      <c r="B637" s="53" t="s">
        <v>2006</v>
      </c>
      <c r="C637" s="72" t="s">
        <v>5</v>
      </c>
      <c r="D637" s="41">
        <v>4</v>
      </c>
      <c r="E637" s="42"/>
      <c r="F637" s="42"/>
      <c r="G637" s="43">
        <f>D637*(E637+F637)</f>
        <v>0</v>
      </c>
      <c r="H637" s="434" t="s">
        <v>349</v>
      </c>
    </row>
    <row r="638" spans="1:8">
      <c r="A638" s="67" t="s">
        <v>2007</v>
      </c>
      <c r="B638" s="53" t="s">
        <v>125</v>
      </c>
      <c r="C638" s="40" t="s">
        <v>5</v>
      </c>
      <c r="D638" s="54">
        <v>131.75</v>
      </c>
      <c r="E638" s="42"/>
      <c r="F638" s="42"/>
      <c r="G638" s="43">
        <f>D638*(E638+F638)</f>
        <v>0</v>
      </c>
      <c r="H638" s="372" t="s">
        <v>416</v>
      </c>
    </row>
    <row r="639" spans="1:8">
      <c r="A639" s="67" t="s">
        <v>2380</v>
      </c>
      <c r="B639" s="53" t="s">
        <v>2381</v>
      </c>
      <c r="C639" s="40" t="s">
        <v>5</v>
      </c>
      <c r="D639" s="54">
        <v>5</v>
      </c>
      <c r="E639" s="42"/>
      <c r="F639" s="42"/>
      <c r="G639" s="43">
        <f>D639*(E639+F639)</f>
        <v>0</v>
      </c>
      <c r="H639" s="372" t="s">
        <v>2379</v>
      </c>
    </row>
    <row r="640" spans="1:8">
      <c r="A640" s="67"/>
      <c r="B640" s="177"/>
      <c r="C640" s="40"/>
      <c r="D640" s="41"/>
      <c r="E640" s="42"/>
      <c r="F640" s="42"/>
      <c r="G640" s="43"/>
      <c r="H640" s="148"/>
    </row>
    <row r="641" spans="1:8" ht="15" customHeight="1">
      <c r="A641" s="436" t="s">
        <v>84</v>
      </c>
      <c r="B641" s="437"/>
      <c r="C641" s="437"/>
      <c r="D641" s="437"/>
      <c r="E641" s="437"/>
      <c r="F641" s="437"/>
      <c r="G641" s="437"/>
      <c r="H641" s="438"/>
    </row>
    <row r="642" spans="1:8" ht="15" customHeight="1">
      <c r="A642" s="439"/>
      <c r="B642" s="440"/>
      <c r="C642" s="440"/>
      <c r="D642" s="440"/>
      <c r="E642" s="440"/>
      <c r="F642" s="440"/>
      <c r="G642" s="440"/>
      <c r="H642" s="441"/>
    </row>
    <row r="643" spans="1:8" ht="15" customHeight="1">
      <c r="A643" s="442"/>
      <c r="B643" s="443"/>
      <c r="C643" s="443"/>
      <c r="D643" s="443"/>
      <c r="E643" s="443"/>
      <c r="F643" s="443"/>
      <c r="G643" s="443"/>
      <c r="H643" s="444"/>
    </row>
    <row r="644" spans="1:8">
      <c r="A644" s="260" t="s">
        <v>220</v>
      </c>
      <c r="B644" s="261" t="s">
        <v>465</v>
      </c>
      <c r="C644" s="262"/>
      <c r="D644" s="263"/>
      <c r="E644" s="264">
        <f>SUMPRODUCT(D645:D652,E645:E652)</f>
        <v>0</v>
      </c>
      <c r="F644" s="264">
        <f>SUMPRODUCT(D645:D652,F645:F652)</f>
        <v>0</v>
      </c>
      <c r="G644" s="257">
        <f>SUM(G645:G652)</f>
        <v>0</v>
      </c>
      <c r="H644" s="311" t="s">
        <v>439</v>
      </c>
    </row>
    <row r="645" spans="1:8" s="151" customFormat="1">
      <c r="A645" s="52" t="s">
        <v>221</v>
      </c>
      <c r="B645" s="175" t="s">
        <v>2042</v>
      </c>
      <c r="C645" s="48" t="s">
        <v>5</v>
      </c>
      <c r="D645" s="37">
        <v>3.65</v>
      </c>
      <c r="E645" s="38"/>
      <c r="F645" s="38"/>
      <c r="G645" s="43">
        <f t="shared" ref="G645:G665" si="59">D645*(E645+F645)</f>
        <v>0</v>
      </c>
      <c r="H645" s="148" t="s">
        <v>2044</v>
      </c>
    </row>
    <row r="646" spans="1:8" s="151" customFormat="1">
      <c r="A646" s="52" t="s">
        <v>222</v>
      </c>
      <c r="B646" s="174" t="s">
        <v>2040</v>
      </c>
      <c r="C646" s="48" t="s">
        <v>5</v>
      </c>
      <c r="D646" s="37">
        <v>2</v>
      </c>
      <c r="E646" s="42"/>
      <c r="F646" s="42"/>
      <c r="G646" s="43">
        <f t="shared" si="59"/>
        <v>0</v>
      </c>
      <c r="H646" s="148" t="s">
        <v>2037</v>
      </c>
    </row>
    <row r="647" spans="1:8" s="151" customFormat="1">
      <c r="A647" s="52" t="s">
        <v>1356</v>
      </c>
      <c r="B647" s="174" t="s">
        <v>1631</v>
      </c>
      <c r="C647" s="48" t="s">
        <v>5</v>
      </c>
      <c r="D647" s="37">
        <v>3.8499999999999996</v>
      </c>
      <c r="E647" s="42"/>
      <c r="F647" s="42"/>
      <c r="G647" s="43">
        <f t="shared" si="59"/>
        <v>0</v>
      </c>
      <c r="H647" s="148" t="s">
        <v>2038</v>
      </c>
    </row>
    <row r="648" spans="1:8" s="151" customFormat="1">
      <c r="A648" s="52" t="s">
        <v>1357</v>
      </c>
      <c r="B648" s="174" t="s">
        <v>1638</v>
      </c>
      <c r="C648" s="48" t="s">
        <v>110</v>
      </c>
      <c r="D648" s="37">
        <v>6</v>
      </c>
      <c r="E648" s="42"/>
      <c r="F648" s="42"/>
      <c r="G648" s="43">
        <f t="shared" si="59"/>
        <v>0</v>
      </c>
      <c r="H648" s="372" t="s">
        <v>349</v>
      </c>
    </row>
    <row r="649" spans="1:8" s="151" customFormat="1">
      <c r="A649" s="52" t="s">
        <v>2029</v>
      </c>
      <c r="B649" s="174" t="s">
        <v>2041</v>
      </c>
      <c r="C649" s="48" t="s">
        <v>37</v>
      </c>
      <c r="D649" s="37">
        <v>1</v>
      </c>
      <c r="E649" s="42"/>
      <c r="F649" s="42"/>
      <c r="G649" s="43">
        <f t="shared" si="59"/>
        <v>0</v>
      </c>
      <c r="H649" s="372" t="s">
        <v>349</v>
      </c>
    </row>
    <row r="650" spans="1:8" s="151" customFormat="1">
      <c r="A650" s="52" t="s">
        <v>2030</v>
      </c>
      <c r="B650" s="174" t="s">
        <v>1632</v>
      </c>
      <c r="C650" s="48" t="s">
        <v>5</v>
      </c>
      <c r="D650" s="37">
        <v>2.81</v>
      </c>
      <c r="E650" s="42"/>
      <c r="F650" s="42"/>
      <c r="G650" s="43">
        <f t="shared" si="59"/>
        <v>0</v>
      </c>
      <c r="H650" s="148" t="s">
        <v>2039</v>
      </c>
    </row>
    <row r="651" spans="1:8" s="151" customFormat="1">
      <c r="A651" s="52" t="s">
        <v>2031</v>
      </c>
      <c r="B651" s="174" t="s">
        <v>1643</v>
      </c>
      <c r="C651" s="48" t="s">
        <v>5</v>
      </c>
      <c r="D651" s="37">
        <v>7</v>
      </c>
      <c r="E651" s="42"/>
      <c r="F651" s="42"/>
      <c r="G651" s="43">
        <f t="shared" si="59"/>
        <v>0</v>
      </c>
      <c r="H651" s="372" t="s">
        <v>349</v>
      </c>
    </row>
    <row r="652" spans="1:8" s="151" customFormat="1">
      <c r="A652" s="52" t="s">
        <v>2043</v>
      </c>
      <c r="B652" s="377" t="s">
        <v>2348</v>
      </c>
      <c r="C652" s="61" t="s">
        <v>57</v>
      </c>
      <c r="D652" s="41">
        <v>1</v>
      </c>
      <c r="E652" s="42"/>
      <c r="F652" s="42"/>
      <c r="G652" s="43">
        <f>D652*(E652+F652)</f>
        <v>0</v>
      </c>
      <c r="H652" s="148" t="s">
        <v>349</v>
      </c>
    </row>
    <row r="653" spans="1:8">
      <c r="A653" s="52"/>
      <c r="B653" s="175"/>
      <c r="C653" s="48"/>
      <c r="D653" s="37"/>
      <c r="E653" s="38"/>
      <c r="F653" s="38"/>
      <c r="G653" s="43"/>
      <c r="H653" s="434"/>
    </row>
    <row r="654" spans="1:8">
      <c r="A654" s="297" t="s">
        <v>484</v>
      </c>
      <c r="B654" s="298" t="s">
        <v>77</v>
      </c>
      <c r="C654" s="299"/>
      <c r="D654" s="300"/>
      <c r="E654" s="291">
        <f>SUMPRODUCT(D655:D658,E655:E658)</f>
        <v>0</v>
      </c>
      <c r="F654" s="291">
        <f>SUMPRODUCT(D655:D658,F655:F658)</f>
        <v>0</v>
      </c>
      <c r="G654" s="245">
        <f>SUM(G655:G658)</f>
        <v>0</v>
      </c>
      <c r="H654" s="309" t="s">
        <v>439</v>
      </c>
    </row>
    <row r="655" spans="1:8" s="151" customFormat="1" ht="42.75" customHeight="1">
      <c r="A655" s="49" t="s">
        <v>485</v>
      </c>
      <c r="B655" s="178" t="s">
        <v>193</v>
      </c>
      <c r="C655" s="51" t="s">
        <v>57</v>
      </c>
      <c r="D655" s="37">
        <v>2</v>
      </c>
      <c r="E655" s="38"/>
      <c r="F655" s="38"/>
      <c r="G655" s="43">
        <f t="shared" si="59"/>
        <v>0</v>
      </c>
      <c r="H655" s="372" t="s">
        <v>349</v>
      </c>
    </row>
    <row r="656" spans="1:8" s="151" customFormat="1" ht="64.5" customHeight="1">
      <c r="A656" s="49" t="s">
        <v>486</v>
      </c>
      <c r="B656" s="178" t="s">
        <v>2645</v>
      </c>
      <c r="C656" s="51" t="s">
        <v>5</v>
      </c>
      <c r="D656" s="37">
        <v>460</v>
      </c>
      <c r="E656" s="38"/>
      <c r="F656" s="38"/>
      <c r="G656" s="43">
        <f t="shared" si="59"/>
        <v>0</v>
      </c>
      <c r="H656" s="148" t="s">
        <v>349</v>
      </c>
    </row>
    <row r="657" spans="1:8" s="151" customFormat="1" ht="99.75" customHeight="1">
      <c r="A657" s="49" t="s">
        <v>533</v>
      </c>
      <c r="B657" s="50" t="s">
        <v>405</v>
      </c>
      <c r="C657" s="51" t="s">
        <v>57</v>
      </c>
      <c r="D657" s="37">
        <v>1</v>
      </c>
      <c r="E657" s="152"/>
      <c r="F657" s="38"/>
      <c r="G657" s="43">
        <f t="shared" si="59"/>
        <v>0</v>
      </c>
      <c r="H657" s="372" t="s">
        <v>349</v>
      </c>
    </row>
    <row r="658" spans="1:8" s="151" customFormat="1" ht="25.5">
      <c r="A658" s="49" t="s">
        <v>740</v>
      </c>
      <c r="B658" s="50" t="s">
        <v>663</v>
      </c>
      <c r="C658" s="51" t="s">
        <v>57</v>
      </c>
      <c r="D658" s="37">
        <v>65</v>
      </c>
      <c r="E658" s="152"/>
      <c r="F658" s="38"/>
      <c r="G658" s="43">
        <f t="shared" si="59"/>
        <v>0</v>
      </c>
      <c r="H658" s="148" t="s">
        <v>349</v>
      </c>
    </row>
    <row r="659" spans="1:8">
      <c r="A659" s="68"/>
      <c r="B659" s="179"/>
      <c r="C659" s="45"/>
      <c r="D659" s="41"/>
      <c r="E659" s="42"/>
      <c r="F659" s="42"/>
      <c r="G659" s="43"/>
      <c r="H659" s="434"/>
    </row>
    <row r="660" spans="1:8">
      <c r="A660" s="189" t="s">
        <v>286</v>
      </c>
      <c r="B660" s="301" t="s">
        <v>19</v>
      </c>
      <c r="C660" s="230"/>
      <c r="D660" s="302"/>
      <c r="E660" s="193">
        <f>SUMPRODUCT(D661:D665,E661:E665)</f>
        <v>0</v>
      </c>
      <c r="F660" s="193">
        <f>SUMPRODUCT(D661:D665,F661:F665)</f>
        <v>0</v>
      </c>
      <c r="G660" s="194">
        <f>SUM(G661:G665)</f>
        <v>0</v>
      </c>
      <c r="H660" s="305" t="s">
        <v>439</v>
      </c>
    </row>
    <row r="661" spans="1:8">
      <c r="A661" s="58" t="s">
        <v>287</v>
      </c>
      <c r="B661" s="47" t="s">
        <v>68</v>
      </c>
      <c r="C661" s="48" t="s">
        <v>5</v>
      </c>
      <c r="D661" s="37">
        <v>7.3599999999999994</v>
      </c>
      <c r="E661" s="38"/>
      <c r="F661" s="38"/>
      <c r="G661" s="43">
        <f t="shared" si="59"/>
        <v>0</v>
      </c>
      <c r="H661" s="434" t="s">
        <v>609</v>
      </c>
    </row>
    <row r="662" spans="1:8" ht="25.5">
      <c r="A662" s="58" t="s">
        <v>1270</v>
      </c>
      <c r="B662" s="47" t="s">
        <v>1636</v>
      </c>
      <c r="C662" s="48" t="s">
        <v>5</v>
      </c>
      <c r="D662" s="37">
        <v>3.3600000000000003</v>
      </c>
      <c r="E662" s="42"/>
      <c r="F662" s="42"/>
      <c r="G662" s="43">
        <f t="shared" si="59"/>
        <v>0</v>
      </c>
      <c r="H662" s="434" t="s">
        <v>508</v>
      </c>
    </row>
    <row r="663" spans="1:8" ht="25.5">
      <c r="A663" s="58" t="s">
        <v>1271</v>
      </c>
      <c r="B663" s="47" t="s">
        <v>2544</v>
      </c>
      <c r="C663" s="48" t="s">
        <v>5</v>
      </c>
      <c r="D663" s="37">
        <v>1.4300000000000002</v>
      </c>
      <c r="E663" s="42"/>
      <c r="F663" s="42"/>
      <c r="G663" s="43">
        <f t="shared" si="59"/>
        <v>0</v>
      </c>
      <c r="H663" s="434" t="s">
        <v>349</v>
      </c>
    </row>
    <row r="664" spans="1:8">
      <c r="A664" s="58" t="s">
        <v>2542</v>
      </c>
      <c r="B664" s="47" t="s">
        <v>2545</v>
      </c>
      <c r="C664" s="48" t="s">
        <v>5</v>
      </c>
      <c r="D664" s="37">
        <v>0.19500000000000001</v>
      </c>
      <c r="E664" s="42"/>
      <c r="F664" s="42"/>
      <c r="G664" s="43">
        <f t="shared" si="59"/>
        <v>0</v>
      </c>
      <c r="H664" s="434" t="s">
        <v>349</v>
      </c>
    </row>
    <row r="665" spans="1:8" ht="25.5">
      <c r="A665" s="58" t="s">
        <v>2543</v>
      </c>
      <c r="B665" s="47" t="s">
        <v>1637</v>
      </c>
      <c r="C665" s="48" t="s">
        <v>5</v>
      </c>
      <c r="D665" s="37">
        <v>3.2</v>
      </c>
      <c r="E665" s="42"/>
      <c r="F665" s="42"/>
      <c r="G665" s="43">
        <f t="shared" si="59"/>
        <v>0</v>
      </c>
      <c r="H665" s="434" t="s">
        <v>508</v>
      </c>
    </row>
    <row r="666" spans="1:8">
      <c r="A666" s="58"/>
      <c r="B666" s="175"/>
      <c r="C666" s="48"/>
      <c r="D666" s="37"/>
      <c r="E666" s="38"/>
      <c r="F666" s="38"/>
      <c r="G666" s="43"/>
      <c r="H666" s="434"/>
    </row>
    <row r="667" spans="1:8">
      <c r="A667" s="260" t="s">
        <v>288</v>
      </c>
      <c r="B667" s="261" t="s">
        <v>1184</v>
      </c>
      <c r="C667" s="350"/>
      <c r="D667" s="351"/>
      <c r="E667" s="278">
        <f>SUMPRODUCT(D668:D675*E668:E675)</f>
        <v>0</v>
      </c>
      <c r="F667" s="278">
        <f>SUMPRODUCT(D668:D675,F668:F675)</f>
        <v>0</v>
      </c>
      <c r="G667" s="257">
        <f>SUM(G668:G675)</f>
        <v>0</v>
      </c>
      <c r="H667" s="311" t="s">
        <v>439</v>
      </c>
    </row>
    <row r="668" spans="1:8">
      <c r="A668" s="58" t="s">
        <v>289</v>
      </c>
      <c r="B668" s="35" t="s">
        <v>2535</v>
      </c>
      <c r="C668" s="48" t="s">
        <v>57</v>
      </c>
      <c r="D668" s="37">
        <v>1</v>
      </c>
      <c r="E668" s="38"/>
      <c r="F668" s="38"/>
      <c r="G668" s="43">
        <f t="shared" ref="G668:G675" si="60">D668*(E668+F668)</f>
        <v>0</v>
      </c>
      <c r="H668" s="148" t="s">
        <v>1862</v>
      </c>
    </row>
    <row r="669" spans="1:8">
      <c r="A669" s="58" t="s">
        <v>290</v>
      </c>
      <c r="B669" s="47" t="s">
        <v>791</v>
      </c>
      <c r="C669" s="48" t="s">
        <v>57</v>
      </c>
      <c r="D669" s="37">
        <v>1</v>
      </c>
      <c r="E669" s="42"/>
      <c r="F669" s="42"/>
      <c r="G669" s="43">
        <f t="shared" si="60"/>
        <v>0</v>
      </c>
      <c r="H669" s="434" t="s">
        <v>1863</v>
      </c>
    </row>
    <row r="670" spans="1:8">
      <c r="A670" s="58" t="s">
        <v>2032</v>
      </c>
      <c r="B670" s="47" t="s">
        <v>1866</v>
      </c>
      <c r="C670" s="48" t="s">
        <v>57</v>
      </c>
      <c r="D670" s="37">
        <v>1</v>
      </c>
      <c r="E670" s="42"/>
      <c r="F670" s="42"/>
      <c r="G670" s="43">
        <f t="shared" si="60"/>
        <v>0</v>
      </c>
      <c r="H670" s="372" t="s">
        <v>349</v>
      </c>
    </row>
    <row r="671" spans="1:8">
      <c r="A671" s="58" t="s">
        <v>2033</v>
      </c>
      <c r="B671" s="47" t="s">
        <v>1864</v>
      </c>
      <c r="C671" s="48" t="s">
        <v>57</v>
      </c>
      <c r="D671" s="37">
        <v>1</v>
      </c>
      <c r="E671" s="42"/>
      <c r="F671" s="42"/>
      <c r="G671" s="43">
        <f t="shared" si="60"/>
        <v>0</v>
      </c>
      <c r="H671" s="434" t="s">
        <v>1865</v>
      </c>
    </row>
    <row r="672" spans="1:8">
      <c r="A672" s="58" t="s">
        <v>2034</v>
      </c>
      <c r="B672" s="47" t="s">
        <v>1867</v>
      </c>
      <c r="C672" s="48" t="s">
        <v>57</v>
      </c>
      <c r="D672" s="37">
        <v>1</v>
      </c>
      <c r="E672" s="42"/>
      <c r="F672" s="42"/>
      <c r="G672" s="43">
        <f t="shared" si="60"/>
        <v>0</v>
      </c>
      <c r="H672" s="372" t="s">
        <v>349</v>
      </c>
    </row>
    <row r="673" spans="1:8">
      <c r="A673" s="58" t="s">
        <v>2035</v>
      </c>
      <c r="B673" s="47" t="s">
        <v>1639</v>
      </c>
      <c r="C673" s="48" t="s">
        <v>57</v>
      </c>
      <c r="D673" s="37">
        <v>1</v>
      </c>
      <c r="E673" s="42"/>
      <c r="F673" s="42"/>
      <c r="G673" s="43">
        <f t="shared" si="60"/>
        <v>0</v>
      </c>
      <c r="H673" s="372" t="s">
        <v>349</v>
      </c>
    </row>
    <row r="674" spans="1:8">
      <c r="A674" s="58" t="s">
        <v>2525</v>
      </c>
      <c r="B674" s="47" t="s">
        <v>2526</v>
      </c>
      <c r="C674" s="48" t="s">
        <v>57</v>
      </c>
      <c r="D674" s="37">
        <v>1</v>
      </c>
      <c r="E674" s="42"/>
      <c r="F674" s="42"/>
      <c r="G674" s="43">
        <f t="shared" si="60"/>
        <v>0</v>
      </c>
      <c r="H674" s="372" t="s">
        <v>349</v>
      </c>
    </row>
    <row r="675" spans="1:8" ht="25.5">
      <c r="A675" s="58" t="s">
        <v>2603</v>
      </c>
      <c r="B675" s="47" t="s">
        <v>2615</v>
      </c>
      <c r="C675" s="48" t="s">
        <v>57</v>
      </c>
      <c r="D675" s="37">
        <v>1</v>
      </c>
      <c r="E675" s="42"/>
      <c r="F675" s="42"/>
      <c r="G675" s="43">
        <f t="shared" si="60"/>
        <v>0</v>
      </c>
      <c r="H675" s="434" t="s">
        <v>349</v>
      </c>
    </row>
    <row r="676" spans="1:8">
      <c r="A676" s="58"/>
      <c r="B676" s="175"/>
      <c r="C676" s="48"/>
      <c r="D676" s="37"/>
      <c r="E676" s="38"/>
      <c r="F676" s="38"/>
      <c r="G676" s="43"/>
      <c r="H676" s="375"/>
    </row>
    <row r="677" spans="1:8">
      <c r="A677" s="269" t="s">
        <v>1106</v>
      </c>
      <c r="B677" s="270" t="s">
        <v>1374</v>
      </c>
      <c r="C677" s="303"/>
      <c r="D677" s="304"/>
      <c r="E677" s="275">
        <f>SUMPRODUCT(D678:D679*E678:E679)</f>
        <v>0</v>
      </c>
      <c r="F677" s="275">
        <f>SUMPRODUCT(D678:D679,F678:F679)</f>
        <v>0</v>
      </c>
      <c r="G677" s="239">
        <f>SUM(G678:G679)</f>
        <v>0</v>
      </c>
      <c r="H677" s="310" t="s">
        <v>439</v>
      </c>
    </row>
    <row r="678" spans="1:8">
      <c r="A678" s="58" t="s">
        <v>1107</v>
      </c>
      <c r="B678" s="175" t="s">
        <v>1331</v>
      </c>
      <c r="C678" s="48" t="s">
        <v>110</v>
      </c>
      <c r="D678" s="37">
        <v>40</v>
      </c>
      <c r="E678" s="38"/>
      <c r="F678" s="38"/>
      <c r="G678" s="43">
        <f t="shared" ref="G678" si="61">D678*(E678+F678)</f>
        <v>0</v>
      </c>
      <c r="H678" s="372" t="s">
        <v>349</v>
      </c>
    </row>
    <row r="679" spans="1:8">
      <c r="A679" s="58" t="s">
        <v>1777</v>
      </c>
      <c r="B679" s="175" t="s">
        <v>1375</v>
      </c>
      <c r="C679" s="48" t="s">
        <v>110</v>
      </c>
      <c r="D679" s="37">
        <v>380</v>
      </c>
      <c r="E679" s="38"/>
      <c r="F679" s="38"/>
      <c r="G679" s="43">
        <f t="shared" ref="G679" si="62">D679*(E679+F679)</f>
        <v>0</v>
      </c>
      <c r="H679" s="434" t="s">
        <v>1376</v>
      </c>
    </row>
    <row r="680" spans="1:8">
      <c r="A680" s="58"/>
      <c r="B680" s="175"/>
      <c r="C680" s="48"/>
      <c r="D680" s="37"/>
      <c r="E680" s="38"/>
      <c r="F680" s="38"/>
      <c r="G680" s="43"/>
      <c r="H680" s="434"/>
    </row>
    <row r="681" spans="1:8">
      <c r="A681" s="189" t="s">
        <v>1272</v>
      </c>
      <c r="B681" s="301" t="s">
        <v>131</v>
      </c>
      <c r="C681" s="230"/>
      <c r="D681" s="302"/>
      <c r="E681" s="287">
        <f>SUMPRODUCT(D682:D691*E682:E691)</f>
        <v>0</v>
      </c>
      <c r="F681" s="287">
        <f>SUMPRODUCT(D682:D691,F682:F691)</f>
        <v>0</v>
      </c>
      <c r="G681" s="194">
        <f>SUM(G682:G691)</f>
        <v>0</v>
      </c>
      <c r="H681" s="305" t="s">
        <v>439</v>
      </c>
    </row>
    <row r="682" spans="1:8">
      <c r="A682" s="58" t="s">
        <v>1273</v>
      </c>
      <c r="B682" s="176" t="s">
        <v>1629</v>
      </c>
      <c r="C682" s="40" t="s">
        <v>5</v>
      </c>
      <c r="D682" s="41">
        <v>33</v>
      </c>
      <c r="E682" s="42"/>
      <c r="F682" s="42"/>
      <c r="G682" s="43">
        <f>D682*(E682+F682)</f>
        <v>0</v>
      </c>
      <c r="H682" s="434" t="s">
        <v>349</v>
      </c>
    </row>
    <row r="683" spans="1:8">
      <c r="A683" s="58" t="s">
        <v>1274</v>
      </c>
      <c r="B683" s="176" t="s">
        <v>136</v>
      </c>
      <c r="C683" s="40" t="s">
        <v>5</v>
      </c>
      <c r="D683" s="41">
        <v>33</v>
      </c>
      <c r="E683" s="42"/>
      <c r="F683" s="42"/>
      <c r="G683" s="43">
        <f t="shared" ref="G683:G685" si="63">D683*(E683+F683)</f>
        <v>0</v>
      </c>
      <c r="H683" s="434" t="s">
        <v>2445</v>
      </c>
    </row>
    <row r="684" spans="1:8">
      <c r="A684" s="58" t="s">
        <v>1275</v>
      </c>
      <c r="B684" s="176" t="s">
        <v>2444</v>
      </c>
      <c r="C684" s="40" t="s">
        <v>5</v>
      </c>
      <c r="D684" s="41">
        <v>26</v>
      </c>
      <c r="E684" s="42"/>
      <c r="F684" s="42"/>
      <c r="G684" s="43">
        <f t="shared" si="63"/>
        <v>0</v>
      </c>
      <c r="H684" s="434" t="s">
        <v>2446</v>
      </c>
    </row>
    <row r="685" spans="1:8">
      <c r="A685" s="58" t="s">
        <v>1276</v>
      </c>
      <c r="B685" s="176" t="s">
        <v>2443</v>
      </c>
      <c r="C685" s="40" t="s">
        <v>5</v>
      </c>
      <c r="D685" s="41">
        <v>7</v>
      </c>
      <c r="E685" s="42"/>
      <c r="F685" s="42"/>
      <c r="G685" s="43">
        <f t="shared" si="63"/>
        <v>0</v>
      </c>
      <c r="H685" s="434" t="s">
        <v>2447</v>
      </c>
    </row>
    <row r="686" spans="1:8">
      <c r="A686" s="58" t="s">
        <v>1780</v>
      </c>
      <c r="B686" s="174" t="s">
        <v>1627</v>
      </c>
      <c r="C686" s="40" t="s">
        <v>5</v>
      </c>
      <c r="D686" s="41">
        <v>33</v>
      </c>
      <c r="E686" s="42"/>
      <c r="F686" s="42"/>
      <c r="G686" s="43">
        <f t="shared" ref="G686:G690" si="64">D686*(E686+F686)</f>
        <v>0</v>
      </c>
      <c r="H686" s="434" t="s">
        <v>349</v>
      </c>
    </row>
    <row r="687" spans="1:8">
      <c r="A687" s="58" t="s">
        <v>1781</v>
      </c>
      <c r="B687" s="174" t="s">
        <v>1628</v>
      </c>
      <c r="C687" s="40" t="s">
        <v>5</v>
      </c>
      <c r="D687" s="41">
        <v>30</v>
      </c>
      <c r="E687" s="42"/>
      <c r="F687" s="42"/>
      <c r="G687" s="43">
        <f t="shared" si="64"/>
        <v>0</v>
      </c>
      <c r="H687" s="434" t="s">
        <v>349</v>
      </c>
    </row>
    <row r="688" spans="1:8">
      <c r="A688" s="58" t="s">
        <v>1782</v>
      </c>
      <c r="B688" s="174" t="s">
        <v>1630</v>
      </c>
      <c r="C688" s="40" t="s">
        <v>5</v>
      </c>
      <c r="D688" s="41">
        <v>14</v>
      </c>
      <c r="E688" s="42"/>
      <c r="F688" s="42"/>
      <c r="G688" s="43">
        <f t="shared" si="64"/>
        <v>0</v>
      </c>
      <c r="H688" s="434" t="s">
        <v>349</v>
      </c>
    </row>
    <row r="689" spans="1:9">
      <c r="A689" s="58" t="s">
        <v>1783</v>
      </c>
      <c r="B689" s="175" t="s">
        <v>1640</v>
      </c>
      <c r="C689" s="48" t="s">
        <v>110</v>
      </c>
      <c r="D689" s="37">
        <v>7.6</v>
      </c>
      <c r="E689" s="42"/>
      <c r="F689" s="42"/>
      <c r="G689" s="43">
        <f t="shared" si="64"/>
        <v>0</v>
      </c>
      <c r="H689" s="434" t="s">
        <v>349</v>
      </c>
    </row>
    <row r="690" spans="1:9">
      <c r="A690" s="58" t="s">
        <v>1784</v>
      </c>
      <c r="B690" s="174" t="s">
        <v>2564</v>
      </c>
      <c r="C690" s="40" t="s">
        <v>110</v>
      </c>
      <c r="D690" s="41">
        <v>0.6</v>
      </c>
      <c r="E690" s="42"/>
      <c r="F690" s="42"/>
      <c r="G690" s="43">
        <f t="shared" si="64"/>
        <v>0</v>
      </c>
      <c r="H690" s="434" t="s">
        <v>349</v>
      </c>
    </row>
    <row r="691" spans="1:9">
      <c r="A691" s="58"/>
      <c r="B691" s="175"/>
      <c r="C691" s="48"/>
      <c r="D691" s="37"/>
      <c r="E691" s="38"/>
      <c r="F691" s="38"/>
      <c r="G691" s="43"/>
      <c r="H691" s="434"/>
    </row>
    <row r="692" spans="1:9">
      <c r="A692" s="422" t="s">
        <v>141</v>
      </c>
      <c r="B692" s="422"/>
      <c r="C692" s="422"/>
      <c r="D692" s="422"/>
      <c r="E692" s="422"/>
      <c r="F692" s="422"/>
      <c r="G692" s="30">
        <f>SUMIF(H2:H691,"&lt;&gt;SUBTOTAL",G2:G691)</f>
        <v>0</v>
      </c>
      <c r="H692" s="452"/>
    </row>
    <row r="693" spans="1:9">
      <c r="A693" s="422" t="s">
        <v>139</v>
      </c>
      <c r="B693" s="422"/>
      <c r="C693" s="422"/>
      <c r="D693" s="422"/>
      <c r="E693" s="422"/>
      <c r="F693" s="422"/>
      <c r="G693" s="30">
        <f>G692*0.2497</f>
        <v>0</v>
      </c>
      <c r="H693" s="452"/>
    </row>
    <row r="694" spans="1:9">
      <c r="A694" s="422" t="s">
        <v>142</v>
      </c>
      <c r="B694" s="422"/>
      <c r="C694" s="422"/>
      <c r="D694" s="422"/>
      <c r="E694" s="422"/>
      <c r="F694" s="422"/>
      <c r="G694" s="30">
        <f>SUM(G692:G693)</f>
        <v>0</v>
      </c>
      <c r="H694" s="452"/>
    </row>
    <row r="695" spans="1:9">
      <c r="I695" s="109"/>
    </row>
    <row r="696" spans="1:9">
      <c r="I696" s="109"/>
    </row>
    <row r="697" spans="1:9">
      <c r="I697" s="109"/>
    </row>
    <row r="698" spans="1:9">
      <c r="I698" s="109"/>
    </row>
    <row r="699" spans="1:9">
      <c r="I699" s="109"/>
    </row>
    <row r="700" spans="1:9">
      <c r="I700" s="109"/>
    </row>
    <row r="701" spans="1:9">
      <c r="I701" s="109"/>
    </row>
    <row r="702" spans="1:9">
      <c r="I702" s="109"/>
    </row>
    <row r="703" spans="1:9">
      <c r="I703" s="109"/>
    </row>
    <row r="704" spans="1:9">
      <c r="I704" s="109"/>
    </row>
    <row r="705" spans="9:9">
      <c r="I705" s="109"/>
    </row>
  </sheetData>
  <mergeCells count="11">
    <mergeCell ref="A692:F692"/>
    <mergeCell ref="A693:F693"/>
    <mergeCell ref="G1:G2"/>
    <mergeCell ref="H1:H2"/>
    <mergeCell ref="A3:H5"/>
    <mergeCell ref="A641:H643"/>
    <mergeCell ref="A694:F694"/>
    <mergeCell ref="A1:B2"/>
    <mergeCell ref="C1:C2"/>
    <mergeCell ref="D1:D2"/>
    <mergeCell ref="E1:F1"/>
  </mergeCells>
  <dataValidations count="2">
    <dataValidation type="whole" allowBlank="1" showInputMessage="1" showErrorMessage="1" error="CONSIDERAR SOMENTE MÃO DE OBRA. O MATERIAL SERÁ FORNECIDO PELO TCE-GO." sqref="E468">
      <formula1>0</formula1>
      <formula2>0</formula2>
    </dataValidation>
    <dataValidation type="whole" allowBlank="1" showInputMessage="1" showErrorMessage="1" error="CONSIDERAR SOMENTE MÃO DE OBRA. O MATERIAL SERÁ FORNECIDO PELO TCE-GO." sqref="E114 E395 E397 E400:E401 E404 E467">
      <formula1>0</formula1>
      <formula2>0</formula2>
    </dataValidation>
  </dataValidations>
  <printOptions horizontalCentered="1" verticalCentered="1"/>
  <pageMargins left="0.23622047244094491" right="0.23622047244094491" top="2.3228346456692917" bottom="0.74803149606299213" header="0.31496062992125984" footer="0.31496062992125984"/>
  <pageSetup paperSize="9" scale="90" fitToHeight="0" orientation="landscape" r:id="rId1"/>
  <headerFooter>
    <oddHeader>&amp;C&amp;"-,Negrito"&amp;12&amp;G
TRIBUNAL DE CONTAS DO ESTADO DE GOIÁS
GERÊNCIA DE ADMINISTRAÇÃO
COMPLEMENTAÇÃO DE SERVIÇOS - NOVA SEDE ADMINISTRATIVA</oddHeader>
    <oddFooter>&amp;A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J24"/>
  <sheetViews>
    <sheetView view="pageBreakPreview" zoomScaleSheetLayoutView="100" workbookViewId="0">
      <pane ySplit="2" topLeftCell="A15" activePane="bottomLeft" state="frozen"/>
      <selection activeCell="I26" sqref="I26"/>
      <selection pane="bottomLeft" activeCell="E20" sqref="E20"/>
    </sheetView>
  </sheetViews>
  <sheetFormatPr defaultRowHeight="15"/>
  <cols>
    <col min="1" max="1" width="10.42578125" style="79" bestFit="1" customWidth="1"/>
    <col min="2" max="2" width="60.140625" style="34" customWidth="1"/>
    <col min="3" max="3" width="7.140625" style="34" bestFit="1" customWidth="1"/>
    <col min="4" max="4" width="8.5703125" style="85" customWidth="1"/>
    <col min="5" max="5" width="12.140625" style="81" bestFit="1" customWidth="1"/>
    <col min="6" max="6" width="13.7109375" style="81" customWidth="1"/>
    <col min="7" max="7" width="17" style="134" customWidth="1"/>
    <col min="8" max="8" width="14.7109375" style="172" customWidth="1"/>
    <col min="9" max="16384" width="9.140625" style="6"/>
  </cols>
  <sheetData>
    <row r="1" spans="1:8" ht="22.5" customHeight="1">
      <c r="A1" s="427" t="s">
        <v>7</v>
      </c>
      <c r="B1" s="427"/>
      <c r="C1" s="427" t="s">
        <v>0</v>
      </c>
      <c r="D1" s="428" t="s">
        <v>146</v>
      </c>
      <c r="E1" s="425" t="s">
        <v>145</v>
      </c>
      <c r="F1" s="425"/>
      <c r="G1" s="429" t="s">
        <v>143</v>
      </c>
      <c r="H1" s="431" t="s">
        <v>2664</v>
      </c>
    </row>
    <row r="2" spans="1:8" ht="12.75" customHeight="1">
      <c r="A2" s="427"/>
      <c r="B2" s="427"/>
      <c r="C2" s="427"/>
      <c r="D2" s="428"/>
      <c r="E2" s="28" t="s">
        <v>1</v>
      </c>
      <c r="F2" s="28" t="s">
        <v>2</v>
      </c>
      <c r="G2" s="429"/>
      <c r="H2" s="431"/>
    </row>
    <row r="3" spans="1:8" s="112" customFormat="1" ht="12.75" customHeight="1">
      <c r="A3" s="423" t="s">
        <v>394</v>
      </c>
      <c r="B3" s="423"/>
      <c r="C3" s="423"/>
      <c r="D3" s="423"/>
      <c r="E3" s="423"/>
      <c r="F3" s="423"/>
      <c r="G3" s="423"/>
      <c r="H3" s="423"/>
    </row>
    <row r="4" spans="1:8" s="112" customFormat="1" ht="12.75" customHeight="1">
      <c r="A4" s="423"/>
      <c r="B4" s="423"/>
      <c r="C4" s="423"/>
      <c r="D4" s="423"/>
      <c r="E4" s="423"/>
      <c r="F4" s="423"/>
      <c r="G4" s="423"/>
      <c r="H4" s="423"/>
    </row>
    <row r="5" spans="1:8" s="112" customFormat="1" ht="12.75" customHeight="1">
      <c r="A5" s="423"/>
      <c r="B5" s="423"/>
      <c r="C5" s="423"/>
      <c r="D5" s="423"/>
      <c r="E5" s="423"/>
      <c r="F5" s="423"/>
      <c r="G5" s="423"/>
      <c r="H5" s="423"/>
    </row>
    <row r="6" spans="1:8" ht="15" customHeight="1">
      <c r="A6" s="64" t="s">
        <v>3</v>
      </c>
      <c r="B6" s="65" t="s">
        <v>21</v>
      </c>
      <c r="C6" s="65"/>
      <c r="D6" s="65"/>
      <c r="E6" s="71">
        <f>SUMPRODUCT(D7:D8,E7:E8)</f>
        <v>0</v>
      </c>
      <c r="F6" s="71">
        <f>SUMPRODUCT(D7:D8,F7:F8)</f>
        <v>0</v>
      </c>
      <c r="G6" s="66">
        <f>SUM(G7:G8)</f>
        <v>0</v>
      </c>
      <c r="H6" s="185" t="s">
        <v>439</v>
      </c>
    </row>
    <row r="7" spans="1:8" s="96" customFormat="1">
      <c r="A7" s="49" t="s">
        <v>4</v>
      </c>
      <c r="B7" s="59" t="s">
        <v>555</v>
      </c>
      <c r="C7" s="60" t="s">
        <v>5</v>
      </c>
      <c r="D7" s="37">
        <v>67.5</v>
      </c>
      <c r="E7" s="38"/>
      <c r="F7" s="38"/>
      <c r="G7" s="43">
        <f t="shared" ref="G7" si="0">D7*(E7+F7)</f>
        <v>0</v>
      </c>
      <c r="H7" s="457" t="s">
        <v>514</v>
      </c>
    </row>
    <row r="8" spans="1:8" s="20" customFormat="1">
      <c r="A8" s="68"/>
      <c r="B8" s="63"/>
      <c r="C8" s="84"/>
      <c r="D8" s="41"/>
      <c r="E8" s="42"/>
      <c r="F8" s="42"/>
      <c r="G8" s="83"/>
      <c r="H8" s="171"/>
    </row>
    <row r="9" spans="1:8" s="20" customFormat="1">
      <c r="A9" s="64" t="s">
        <v>88</v>
      </c>
      <c r="B9" s="65" t="s">
        <v>77</v>
      </c>
      <c r="C9" s="65"/>
      <c r="D9" s="65"/>
      <c r="E9" s="71" t="e">
        <f>SUMPRODUCT(D10,E10)</f>
        <v>#VALUE!</v>
      </c>
      <c r="F9" s="71" t="e">
        <f>SUMPRODUCT(D10,F10)</f>
        <v>#VALUE!</v>
      </c>
      <c r="G9" s="66">
        <f>SUM(G10)</f>
        <v>0</v>
      </c>
      <c r="H9" s="185" t="s">
        <v>439</v>
      </c>
    </row>
    <row r="10" spans="1:8" s="96" customFormat="1" ht="93" customHeight="1">
      <c r="A10" s="49" t="s">
        <v>89</v>
      </c>
      <c r="B10" s="50" t="s">
        <v>683</v>
      </c>
      <c r="C10" s="51" t="s">
        <v>57</v>
      </c>
      <c r="D10" s="37">
        <v>1</v>
      </c>
      <c r="E10" s="153"/>
      <c r="F10" s="153"/>
      <c r="G10" s="43">
        <f>D10*(E10+F10)</f>
        <v>0</v>
      </c>
      <c r="H10" s="148" t="s">
        <v>349</v>
      </c>
    </row>
    <row r="11" spans="1:8" s="20" customFormat="1">
      <c r="A11" s="68"/>
      <c r="B11" s="63"/>
      <c r="C11" s="84"/>
      <c r="D11" s="41"/>
      <c r="E11" s="42"/>
      <c r="F11" s="42"/>
      <c r="G11" s="83"/>
      <c r="H11" s="171"/>
    </row>
    <row r="12" spans="1:8" s="21" customFormat="1">
      <c r="A12" s="64" t="s">
        <v>90</v>
      </c>
      <c r="B12" s="65" t="s">
        <v>31</v>
      </c>
      <c r="C12" s="65"/>
      <c r="D12" s="65"/>
      <c r="E12" s="71">
        <f>SUMPRODUCT(D13:D14,E13:E14)</f>
        <v>0</v>
      </c>
      <c r="F12" s="71">
        <f>SUMPRODUCT(D13:D15,F13:F15)</f>
        <v>0</v>
      </c>
      <c r="G12" s="66">
        <f>SUM(G13:G15)</f>
        <v>0</v>
      </c>
      <c r="H12" s="185" t="s">
        <v>439</v>
      </c>
    </row>
    <row r="13" spans="1:8" s="96" customFormat="1">
      <c r="A13" s="49" t="s">
        <v>91</v>
      </c>
      <c r="B13" s="59" t="s">
        <v>553</v>
      </c>
      <c r="C13" s="60" t="s">
        <v>5</v>
      </c>
      <c r="D13" s="37">
        <v>300</v>
      </c>
      <c r="E13" s="38"/>
      <c r="F13" s="38"/>
      <c r="G13" s="43">
        <f>D13*(E13+F13)</f>
        <v>0</v>
      </c>
      <c r="H13" s="148" t="s">
        <v>554</v>
      </c>
    </row>
    <row r="14" spans="1:8" s="96" customFormat="1">
      <c r="A14" s="49" t="s">
        <v>266</v>
      </c>
      <c r="B14" s="39" t="s">
        <v>2308</v>
      </c>
      <c r="C14" s="51" t="s">
        <v>5</v>
      </c>
      <c r="D14" s="37">
        <v>300</v>
      </c>
      <c r="E14" s="42"/>
      <c r="F14" s="42"/>
      <c r="G14" s="43">
        <f t="shared" ref="G14" si="1">D14*(E14+F14)</f>
        <v>0</v>
      </c>
      <c r="H14" s="375" t="s">
        <v>598</v>
      </c>
    </row>
    <row r="15" spans="1:8" s="96" customFormat="1">
      <c r="A15" s="49"/>
      <c r="B15" s="59"/>
      <c r="C15" s="60"/>
      <c r="D15" s="37"/>
      <c r="E15" s="38"/>
      <c r="F15" s="38"/>
      <c r="G15" s="43"/>
      <c r="H15" s="148"/>
    </row>
    <row r="16" spans="1:8" s="96" customFormat="1">
      <c r="A16" s="64" t="s">
        <v>27</v>
      </c>
      <c r="B16" s="65" t="s">
        <v>19</v>
      </c>
      <c r="C16" s="65"/>
      <c r="D16" s="65"/>
      <c r="E16" s="71">
        <f>SUMPRODUCT(D17:D20,E17:E20)</f>
        <v>0</v>
      </c>
      <c r="F16" s="71">
        <f>SUMPRODUCT(D17:D20,F17:F20)</f>
        <v>0</v>
      </c>
      <c r="G16" s="66">
        <f>SUM(G17:G20)</f>
        <v>0</v>
      </c>
      <c r="H16" s="185" t="s">
        <v>439</v>
      </c>
    </row>
    <row r="17" spans="1:8" s="96" customFormat="1" ht="25.5">
      <c r="A17" s="52" t="s">
        <v>92</v>
      </c>
      <c r="B17" s="47" t="s">
        <v>1645</v>
      </c>
      <c r="C17" s="48" t="s">
        <v>592</v>
      </c>
      <c r="D17" s="37">
        <v>42</v>
      </c>
      <c r="E17" s="38"/>
      <c r="F17" s="38"/>
      <c r="G17" s="43">
        <f>D17*(E17+F17)</f>
        <v>0</v>
      </c>
      <c r="H17" s="148" t="s">
        <v>349</v>
      </c>
    </row>
    <row r="18" spans="1:8" s="96" customFormat="1" ht="25.5">
      <c r="A18" s="52" t="s">
        <v>93</v>
      </c>
      <c r="B18" s="44" t="s">
        <v>2538</v>
      </c>
      <c r="C18" s="40" t="s">
        <v>491</v>
      </c>
      <c r="D18" s="37">
        <v>15</v>
      </c>
      <c r="E18" s="376"/>
      <c r="F18" s="376"/>
      <c r="G18" s="43">
        <f>D18*(E18+F18)</f>
        <v>0</v>
      </c>
      <c r="H18" s="148" t="s">
        <v>349</v>
      </c>
    </row>
    <row r="19" spans="1:8" s="96" customFormat="1" ht="25.5">
      <c r="A19" s="52" t="s">
        <v>217</v>
      </c>
      <c r="B19" s="44" t="s">
        <v>2540</v>
      </c>
      <c r="C19" s="40" t="s">
        <v>491</v>
      </c>
      <c r="D19" s="37">
        <v>14</v>
      </c>
      <c r="E19" s="376"/>
      <c r="F19" s="376"/>
      <c r="G19" s="43">
        <f>D19*(E19+F19)</f>
        <v>0</v>
      </c>
      <c r="H19" s="148" t="s">
        <v>349</v>
      </c>
    </row>
    <row r="20" spans="1:8" s="96" customFormat="1" ht="25.5">
      <c r="A20" s="52" t="s">
        <v>218</v>
      </c>
      <c r="B20" s="44" t="s">
        <v>2541</v>
      </c>
      <c r="C20" s="40" t="s">
        <v>491</v>
      </c>
      <c r="D20" s="37">
        <v>2</v>
      </c>
      <c r="E20" s="376"/>
      <c r="F20" s="376"/>
      <c r="G20" s="43">
        <f>D20*(E20+F20)</f>
        <v>0</v>
      </c>
      <c r="H20" s="148" t="s">
        <v>349</v>
      </c>
    </row>
    <row r="21" spans="1:8">
      <c r="A21" s="68"/>
      <c r="B21" s="63"/>
      <c r="C21" s="84"/>
      <c r="D21" s="41"/>
      <c r="E21" s="42"/>
      <c r="F21" s="42"/>
      <c r="G21" s="83"/>
      <c r="H21" s="171"/>
    </row>
    <row r="22" spans="1:8">
      <c r="A22" s="430" t="s">
        <v>141</v>
      </c>
      <c r="B22" s="430"/>
      <c r="C22" s="430"/>
      <c r="D22" s="430"/>
      <c r="E22" s="430"/>
      <c r="F22" s="430"/>
      <c r="G22" s="31">
        <f>SUMIF(H6:H21,"&lt;&gt;SUBTOTAL",G6:G21)</f>
        <v>0</v>
      </c>
      <c r="H22" s="171"/>
    </row>
    <row r="23" spans="1:8">
      <c r="A23" s="430" t="s">
        <v>139</v>
      </c>
      <c r="B23" s="430"/>
      <c r="C23" s="430"/>
      <c r="D23" s="430"/>
      <c r="E23" s="430"/>
      <c r="F23" s="430"/>
      <c r="G23" s="31">
        <f>G22*0.2497</f>
        <v>0</v>
      </c>
      <c r="H23" s="171"/>
    </row>
    <row r="24" spans="1:8">
      <c r="A24" s="430" t="s">
        <v>142</v>
      </c>
      <c r="B24" s="430"/>
      <c r="C24" s="430"/>
      <c r="D24" s="430"/>
      <c r="E24" s="430"/>
      <c r="F24" s="430"/>
      <c r="G24" s="31">
        <f>SUM(G22:G23)</f>
        <v>0</v>
      </c>
      <c r="H24" s="171"/>
    </row>
  </sheetData>
  <mergeCells count="10">
    <mergeCell ref="A22:F22"/>
    <mergeCell ref="A24:F24"/>
    <mergeCell ref="H1:H2"/>
    <mergeCell ref="A1:B2"/>
    <mergeCell ref="C1:C2"/>
    <mergeCell ref="D1:D2"/>
    <mergeCell ref="E1:F1"/>
    <mergeCell ref="G1:G2"/>
    <mergeCell ref="A23:F23"/>
    <mergeCell ref="A3:H5"/>
  </mergeCells>
  <dataValidations count="2">
    <dataValidation type="whole" allowBlank="1" showInputMessage="1" showErrorMessage="1" errorTitle="CONSIDERAR SOMENTE MÃO DE OBRA. " error="CONSIDERAR SOMENTE MÃO DE OBRA. O MATERIAL SERÁ FORNECIDO PELO TCE-GO." sqref="E17">
      <formula1>0</formula1>
      <formula2>0</formula2>
    </dataValidation>
    <dataValidation type="whole" allowBlank="1" showInputMessage="1" showErrorMessage="1" errorTitle="CONSIDERAR SOMENTE MÃO DE OBRA" error="CONSIDERAR SOMENTE MÃO DE OBRA. O MATERIAL SERÁ FORNECIDO PELO TCE-GO." sqref="E19">
      <formula1>0</formula1>
      <formula2>0</formula2>
    </dataValidation>
  </dataValidations>
  <pageMargins left="0.51181102362204722" right="0.51181102362204722" top="0.78740157480314965" bottom="0.78740157480314965" header="0.31496062992125984" footer="0.31496062992125984"/>
  <pageSetup paperSize="9" scale="94" fitToHeight="0" orientation="landscape" r:id="rId1"/>
  <headerFooter>
    <oddHeader>&amp;C&amp;"-,Negrito"&amp;12&amp;G
TRIBUNAL DE CONTAS DO ESTADO DE GOIÁS
GERÊNCIA DE ADMINISTRAÇÃO
COMPLEMENTAÇÃO DE SERVIÇOS - NOVA SEDE ADMINISTRATIVA</oddHeader>
    <oddFooter>Página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6"/>
  <sheetViews>
    <sheetView view="pageBreakPreview" zoomScaleSheetLayoutView="100" workbookViewId="0">
      <pane ySplit="2" topLeftCell="A9" activePane="bottomLeft" state="frozen"/>
      <selection activeCell="I26" sqref="I26"/>
      <selection pane="bottomLeft" activeCell="H10" sqref="H10"/>
    </sheetView>
  </sheetViews>
  <sheetFormatPr defaultRowHeight="15"/>
  <cols>
    <col min="1" max="1" width="7.7109375" style="79" bestFit="1" customWidth="1"/>
    <col min="2" max="2" width="58.140625" style="34" customWidth="1"/>
    <col min="3" max="3" width="7.140625" style="34" bestFit="1" customWidth="1"/>
    <col min="4" max="4" width="10.85546875" style="82" customWidth="1"/>
    <col min="5" max="5" width="12.7109375" style="81" bestFit="1" customWidth="1"/>
    <col min="6" max="6" width="11.42578125" style="81" bestFit="1" customWidth="1"/>
    <col min="7" max="7" width="17" style="134" customWidth="1"/>
    <col min="8" max="8" width="14.7109375" style="172" customWidth="1"/>
    <col min="9" max="16384" width="9.140625" style="6"/>
  </cols>
  <sheetData>
    <row r="1" spans="1:8" ht="18.75" customHeight="1">
      <c r="A1" s="427" t="s">
        <v>7</v>
      </c>
      <c r="B1" s="427"/>
      <c r="C1" s="427" t="s">
        <v>0</v>
      </c>
      <c r="D1" s="432" t="s">
        <v>146</v>
      </c>
      <c r="E1" s="425" t="s">
        <v>145</v>
      </c>
      <c r="F1" s="425"/>
      <c r="G1" s="429" t="s">
        <v>143</v>
      </c>
      <c r="H1" s="431" t="s">
        <v>2664</v>
      </c>
    </row>
    <row r="2" spans="1:8" ht="12.75" customHeight="1">
      <c r="A2" s="427"/>
      <c r="B2" s="427"/>
      <c r="C2" s="427"/>
      <c r="D2" s="432"/>
      <c r="E2" s="28" t="s">
        <v>1</v>
      </c>
      <c r="F2" s="28" t="s">
        <v>2</v>
      </c>
      <c r="G2" s="429"/>
      <c r="H2" s="431"/>
    </row>
    <row r="3" spans="1:8" s="112" customFormat="1" ht="12.75" customHeight="1">
      <c r="A3" s="423" t="s">
        <v>395</v>
      </c>
      <c r="B3" s="423"/>
      <c r="C3" s="423"/>
      <c r="D3" s="423"/>
      <c r="E3" s="423"/>
      <c r="F3" s="423"/>
      <c r="G3" s="423"/>
      <c r="H3" s="423"/>
    </row>
    <row r="4" spans="1:8" s="112" customFormat="1" ht="23.25" customHeight="1">
      <c r="A4" s="423"/>
      <c r="B4" s="423"/>
      <c r="C4" s="423"/>
      <c r="D4" s="423"/>
      <c r="E4" s="423"/>
      <c r="F4" s="423"/>
      <c r="G4" s="423"/>
      <c r="H4" s="423"/>
    </row>
    <row r="5" spans="1:8">
      <c r="A5" s="64" t="s">
        <v>3</v>
      </c>
      <c r="B5" s="65" t="s">
        <v>19</v>
      </c>
      <c r="C5" s="65"/>
      <c r="D5" s="65"/>
      <c r="E5" s="71">
        <f>SUMPRODUCT(D6:D11,E6:E11)</f>
        <v>0</v>
      </c>
      <c r="F5" s="71">
        <f>SUMPRODUCT(D6:D11,F6:F11)</f>
        <v>0</v>
      </c>
      <c r="G5" s="66">
        <f>SUM(G6:G11)</f>
        <v>0</v>
      </c>
      <c r="H5" s="185" t="s">
        <v>439</v>
      </c>
    </row>
    <row r="6" spans="1:8" s="112" customFormat="1">
      <c r="A6" s="67" t="s">
        <v>4</v>
      </c>
      <c r="B6" s="119" t="s">
        <v>596</v>
      </c>
      <c r="C6" s="40" t="s">
        <v>5</v>
      </c>
      <c r="D6" s="62">
        <v>1.89</v>
      </c>
      <c r="E6" s="42"/>
      <c r="F6" s="42"/>
      <c r="G6" s="83">
        <f t="shared" ref="G6" si="0">SUM(E6+F6)*D6</f>
        <v>0</v>
      </c>
      <c r="H6" s="148" t="s">
        <v>349</v>
      </c>
    </row>
    <row r="7" spans="1:8" s="112" customFormat="1">
      <c r="A7" s="67" t="s">
        <v>206</v>
      </c>
      <c r="B7" s="176" t="s">
        <v>845</v>
      </c>
      <c r="C7" s="131" t="s">
        <v>492</v>
      </c>
      <c r="D7" s="37">
        <v>1</v>
      </c>
      <c r="E7" s="140"/>
      <c r="F7" s="140"/>
      <c r="G7" s="43">
        <f>D7*(E7+F7)</f>
        <v>0</v>
      </c>
      <c r="H7" s="148" t="s">
        <v>349</v>
      </c>
    </row>
    <row r="8" spans="1:8" s="112" customFormat="1" ht="26.25">
      <c r="A8" s="67" t="s">
        <v>849</v>
      </c>
      <c r="B8" s="53" t="s">
        <v>1880</v>
      </c>
      <c r="C8" s="131" t="s">
        <v>57</v>
      </c>
      <c r="D8" s="37">
        <v>1</v>
      </c>
      <c r="E8" s="140"/>
      <c r="F8" s="140"/>
      <c r="G8" s="43">
        <f t="shared" ref="G8:G11" si="1">D8*(E8+F8)</f>
        <v>0</v>
      </c>
      <c r="H8" s="148" t="s">
        <v>349</v>
      </c>
    </row>
    <row r="9" spans="1:8" s="112" customFormat="1" ht="26.25">
      <c r="A9" s="67" t="s">
        <v>850</v>
      </c>
      <c r="B9" s="53" t="s">
        <v>1879</v>
      </c>
      <c r="C9" s="131" t="s">
        <v>57</v>
      </c>
      <c r="D9" s="37">
        <v>1</v>
      </c>
      <c r="E9" s="140"/>
      <c r="F9" s="140"/>
      <c r="G9" s="43">
        <f t="shared" si="1"/>
        <v>0</v>
      </c>
      <c r="H9" s="148" t="s">
        <v>349</v>
      </c>
    </row>
    <row r="10" spans="1:8" s="112" customFormat="1" ht="39">
      <c r="A10" s="67" t="s">
        <v>851</v>
      </c>
      <c r="B10" s="53" t="s">
        <v>2539</v>
      </c>
      <c r="C10" s="40" t="s">
        <v>57</v>
      </c>
      <c r="D10" s="37">
        <v>1</v>
      </c>
      <c r="E10" s="376"/>
      <c r="F10" s="376"/>
      <c r="G10" s="43">
        <f>D10*(E10+F10)</f>
        <v>0</v>
      </c>
      <c r="H10" s="148" t="s">
        <v>349</v>
      </c>
    </row>
    <row r="11" spans="1:8" s="112" customFormat="1">
      <c r="A11" s="67" t="s">
        <v>852</v>
      </c>
      <c r="B11" s="53" t="s">
        <v>1447</v>
      </c>
      <c r="C11" s="131" t="s">
        <v>57</v>
      </c>
      <c r="D11" s="37">
        <v>13</v>
      </c>
      <c r="E11" s="42"/>
      <c r="F11" s="42"/>
      <c r="G11" s="43">
        <f t="shared" si="1"/>
        <v>0</v>
      </c>
      <c r="H11" s="148" t="s">
        <v>349</v>
      </c>
    </row>
    <row r="12" spans="1:8" s="112" customFormat="1" ht="12.75" customHeight="1">
      <c r="A12" s="52"/>
      <c r="B12" s="176"/>
      <c r="C12" s="131"/>
      <c r="D12" s="37"/>
      <c r="E12" s="140"/>
      <c r="F12" s="140"/>
      <c r="G12" s="43"/>
      <c r="H12" s="148"/>
    </row>
    <row r="13" spans="1:8" s="19" customFormat="1">
      <c r="A13" s="64" t="s">
        <v>88</v>
      </c>
      <c r="B13" s="65" t="s">
        <v>77</v>
      </c>
      <c r="C13" s="65"/>
      <c r="D13" s="65"/>
      <c r="E13" s="71" t="e">
        <f>SUMPRODUCT(D14,E14)</f>
        <v>#VALUE!</v>
      </c>
      <c r="F13" s="71" t="e">
        <f>SUMPRODUCT(D14,F14)</f>
        <v>#VALUE!</v>
      </c>
      <c r="G13" s="66">
        <f>SUM(G14:G15)</f>
        <v>0</v>
      </c>
      <c r="H13" s="185" t="s">
        <v>439</v>
      </c>
    </row>
    <row r="14" spans="1:8" s="96" customFormat="1" ht="87.75" customHeight="1">
      <c r="A14" s="49" t="s">
        <v>89</v>
      </c>
      <c r="B14" s="50" t="s">
        <v>686</v>
      </c>
      <c r="C14" s="51" t="s">
        <v>57</v>
      </c>
      <c r="D14" s="36">
        <v>1</v>
      </c>
      <c r="E14" s="153"/>
      <c r="F14" s="38"/>
      <c r="G14" s="43">
        <f t="shared" ref="G14" si="2">SUM(E14+F14)*D14</f>
        <v>0</v>
      </c>
      <c r="H14" s="148" t="s">
        <v>349</v>
      </c>
    </row>
    <row r="15" spans="1:8" s="21" customFormat="1" ht="12.75" customHeight="1">
      <c r="A15" s="68"/>
      <c r="B15" s="39"/>
      <c r="C15" s="45"/>
      <c r="D15" s="62"/>
      <c r="E15" s="23"/>
      <c r="F15" s="42"/>
      <c r="G15" s="83"/>
      <c r="H15" s="171"/>
    </row>
    <row r="16" spans="1:8" s="21" customFormat="1">
      <c r="A16" s="64" t="s">
        <v>90</v>
      </c>
      <c r="B16" s="65" t="s">
        <v>31</v>
      </c>
      <c r="C16" s="65"/>
      <c r="D16" s="65"/>
      <c r="E16" s="71">
        <f>SUMPRODUCT(D17:D19,E17:E19)</f>
        <v>0</v>
      </c>
      <c r="F16" s="71">
        <f>SUMPRODUCT(D17:D19,F17:F19)</f>
        <v>0</v>
      </c>
      <c r="G16" s="66">
        <f>SUM(G17:G19)</f>
        <v>0</v>
      </c>
      <c r="H16" s="185" t="s">
        <v>439</v>
      </c>
    </row>
    <row r="17" spans="1:8" s="96" customFormat="1">
      <c r="A17" s="49" t="s">
        <v>91</v>
      </c>
      <c r="B17" s="59" t="s">
        <v>553</v>
      </c>
      <c r="C17" s="60" t="s">
        <v>5</v>
      </c>
      <c r="D17" s="37">
        <v>300</v>
      </c>
      <c r="E17" s="38"/>
      <c r="F17" s="38"/>
      <c r="G17" s="43">
        <f>D17*(E17+F17)</f>
        <v>0</v>
      </c>
      <c r="H17" s="148" t="s">
        <v>554</v>
      </c>
    </row>
    <row r="18" spans="1:8" s="96" customFormat="1">
      <c r="A18" s="49" t="s">
        <v>266</v>
      </c>
      <c r="B18" s="39" t="s">
        <v>2308</v>
      </c>
      <c r="C18" s="51" t="s">
        <v>5</v>
      </c>
      <c r="D18" s="37">
        <v>330</v>
      </c>
      <c r="E18" s="42"/>
      <c r="F18" s="42"/>
      <c r="G18" s="43">
        <f t="shared" ref="G18" si="3">D18*(E18+F18)</f>
        <v>0</v>
      </c>
      <c r="H18" s="375" t="s">
        <v>598</v>
      </c>
    </row>
    <row r="19" spans="1:8" s="96" customFormat="1" ht="12" customHeight="1">
      <c r="A19" s="49"/>
      <c r="B19" s="39"/>
      <c r="C19" s="51"/>
      <c r="D19" s="37"/>
      <c r="E19" s="42"/>
      <c r="F19" s="42"/>
      <c r="G19" s="43"/>
      <c r="H19" s="375"/>
    </row>
    <row r="20" spans="1:8" s="96" customFormat="1">
      <c r="A20" s="64" t="s">
        <v>27</v>
      </c>
      <c r="B20" s="65" t="s">
        <v>2606</v>
      </c>
      <c r="C20" s="65"/>
      <c r="D20" s="65"/>
      <c r="E20" s="71">
        <f>SUMPRODUCT(D21:D22,E21:E22)</f>
        <v>0</v>
      </c>
      <c r="F20" s="71">
        <f>SUMPRODUCT(D21:D22,F21:F22)</f>
        <v>0</v>
      </c>
      <c r="G20" s="66">
        <f>SUM(G21:G22)</f>
        <v>0</v>
      </c>
      <c r="H20" s="185" t="s">
        <v>439</v>
      </c>
    </row>
    <row r="21" spans="1:8" s="96" customFormat="1" ht="25.5">
      <c r="A21" s="49" t="s">
        <v>92</v>
      </c>
      <c r="B21" s="50" t="s">
        <v>2613</v>
      </c>
      <c r="C21" s="393" t="s">
        <v>5</v>
      </c>
      <c r="D21" s="37">
        <v>56</v>
      </c>
      <c r="E21" s="38"/>
      <c r="F21" s="38"/>
      <c r="G21" s="43">
        <f>D21*(E21+F21)</f>
        <v>0</v>
      </c>
      <c r="H21" s="375" t="s">
        <v>349</v>
      </c>
    </row>
    <row r="22" spans="1:8" s="96" customFormat="1">
      <c r="A22" s="49" t="s">
        <v>93</v>
      </c>
      <c r="B22" s="50" t="s">
        <v>2607</v>
      </c>
      <c r="C22" s="393" t="s">
        <v>121</v>
      </c>
      <c r="D22" s="37">
        <v>50</v>
      </c>
      <c r="E22" s="38"/>
      <c r="F22" s="38"/>
      <c r="G22" s="43">
        <f>D22*(E22+F22)</f>
        <v>0</v>
      </c>
      <c r="H22" s="375" t="s">
        <v>349</v>
      </c>
    </row>
    <row r="23" spans="1:8" s="96" customFormat="1">
      <c r="A23" s="49"/>
      <c r="B23" s="50"/>
      <c r="C23" s="393"/>
      <c r="D23" s="37"/>
      <c r="E23" s="38"/>
      <c r="F23" s="38"/>
      <c r="G23" s="43"/>
      <c r="H23" s="375"/>
    </row>
    <row r="24" spans="1:8">
      <c r="A24" s="430" t="s">
        <v>141</v>
      </c>
      <c r="B24" s="430"/>
      <c r="C24" s="430"/>
      <c r="D24" s="430"/>
      <c r="E24" s="430"/>
      <c r="F24" s="430"/>
      <c r="G24" s="31">
        <f>SUMIF(H5:H22,"&lt;&gt;SUBTOTAL",G5:G22)</f>
        <v>0</v>
      </c>
      <c r="H24" s="171"/>
    </row>
    <row r="25" spans="1:8">
      <c r="A25" s="430" t="s">
        <v>139</v>
      </c>
      <c r="B25" s="430"/>
      <c r="C25" s="430"/>
      <c r="D25" s="430"/>
      <c r="E25" s="430"/>
      <c r="F25" s="430"/>
      <c r="G25" s="31">
        <f>G24*0.2497</f>
        <v>0</v>
      </c>
      <c r="H25" s="171"/>
    </row>
    <row r="26" spans="1:8">
      <c r="A26" s="430" t="s">
        <v>142</v>
      </c>
      <c r="B26" s="430"/>
      <c r="C26" s="430"/>
      <c r="D26" s="430"/>
      <c r="E26" s="430"/>
      <c r="F26" s="430"/>
      <c r="G26" s="31">
        <f>SUM(G24:G25)</f>
        <v>0</v>
      </c>
      <c r="H26" s="171"/>
    </row>
  </sheetData>
  <mergeCells count="10">
    <mergeCell ref="G1:G2"/>
    <mergeCell ref="H1:H2"/>
    <mergeCell ref="A3:H4"/>
    <mergeCell ref="A26:F26"/>
    <mergeCell ref="A1:B2"/>
    <mergeCell ref="C1:C2"/>
    <mergeCell ref="D1:D2"/>
    <mergeCell ref="E1:F1"/>
    <mergeCell ref="A24:F24"/>
    <mergeCell ref="A25:F25"/>
  </mergeCells>
  <pageMargins left="0.51181102362204722" right="0.51181102362204722" top="0.78740157480314965" bottom="0.78740157480314965" header="0.31496062992125984" footer="0.31496062992125984"/>
  <pageSetup paperSize="9" scale="97" fitToHeight="0" orientation="landscape" r:id="rId1"/>
  <headerFooter>
    <oddHeader>&amp;C&amp;G
TRIBUNAL DE CONTAS DO ESTADO DE GOIÁS
GERÊNCIA DE ADMINISTRAÇÃO
COMPLEMENTAÇÃO DE SERVIÇOS - NOVA SEDE ADMINISTRATIVA</oddHeader>
    <oddFooter>Página &amp;P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17"/>
  <sheetViews>
    <sheetView view="pageBreakPreview" zoomScaleSheetLayoutView="100" workbookViewId="0">
      <pane ySplit="2" topLeftCell="A3" activePane="bottomLeft" state="frozen"/>
      <selection activeCell="I26" sqref="I26"/>
      <selection pane="bottomLeft" activeCell="B11" sqref="B11"/>
    </sheetView>
  </sheetViews>
  <sheetFormatPr defaultRowHeight="15"/>
  <cols>
    <col min="1" max="1" width="10.42578125" style="33" bestFit="1" customWidth="1"/>
    <col min="2" max="2" width="58.140625" style="112" customWidth="1"/>
    <col min="3" max="3" width="7.140625" style="112" bestFit="1" customWidth="1"/>
    <col min="4" max="4" width="8.5703125" style="27" customWidth="1"/>
    <col min="5" max="5" width="12.140625" style="26" bestFit="1" customWidth="1"/>
    <col min="6" max="6" width="11" style="26" customWidth="1"/>
    <col min="7" max="7" width="17.85546875" style="134" bestFit="1" customWidth="1"/>
    <col min="8" max="8" width="14.7109375" style="172" customWidth="1"/>
    <col min="9" max="16384" width="9.140625" style="112"/>
  </cols>
  <sheetData>
    <row r="1" spans="1:8" ht="22.5" customHeight="1">
      <c r="A1" s="427" t="s">
        <v>7</v>
      </c>
      <c r="B1" s="427"/>
      <c r="C1" s="427" t="s">
        <v>0</v>
      </c>
      <c r="D1" s="428" t="s">
        <v>146</v>
      </c>
      <c r="E1" s="425" t="s">
        <v>145</v>
      </c>
      <c r="F1" s="425"/>
      <c r="G1" s="429" t="s">
        <v>143</v>
      </c>
      <c r="H1" s="431" t="s">
        <v>2664</v>
      </c>
    </row>
    <row r="2" spans="1:8" ht="12.75" customHeight="1">
      <c r="A2" s="427"/>
      <c r="B2" s="427"/>
      <c r="C2" s="427"/>
      <c r="D2" s="428"/>
      <c r="E2" s="28" t="s">
        <v>1</v>
      </c>
      <c r="F2" s="28" t="s">
        <v>2</v>
      </c>
      <c r="G2" s="429"/>
      <c r="H2" s="431"/>
    </row>
    <row r="3" spans="1:8" ht="12.75" customHeight="1">
      <c r="A3" s="423" t="s">
        <v>1306</v>
      </c>
      <c r="B3" s="423"/>
      <c r="C3" s="423"/>
      <c r="D3" s="423"/>
      <c r="E3" s="423"/>
      <c r="F3" s="423"/>
      <c r="G3" s="423"/>
      <c r="H3" s="423"/>
    </row>
    <row r="4" spans="1:8" ht="12.75" customHeight="1">
      <c r="A4" s="423"/>
      <c r="B4" s="423"/>
      <c r="C4" s="423"/>
      <c r="D4" s="423"/>
      <c r="E4" s="423"/>
      <c r="F4" s="423"/>
      <c r="G4" s="423"/>
      <c r="H4" s="423"/>
    </row>
    <row r="5" spans="1:8" ht="12.75" customHeight="1">
      <c r="A5" s="423"/>
      <c r="B5" s="423"/>
      <c r="C5" s="423"/>
      <c r="D5" s="423"/>
      <c r="E5" s="423"/>
      <c r="F5" s="423"/>
      <c r="G5" s="423"/>
      <c r="H5" s="423"/>
    </row>
    <row r="6" spans="1:8">
      <c r="A6" s="64" t="s">
        <v>3</v>
      </c>
      <c r="B6" s="65" t="s">
        <v>31</v>
      </c>
      <c r="C6" s="65"/>
      <c r="D6" s="65"/>
      <c r="E6" s="71">
        <f>SUMPRODUCT(D7:D8,E7:E8)</f>
        <v>0</v>
      </c>
      <c r="F6" s="71">
        <f>SUMPRODUCT(D7:D8,F7:F8)</f>
        <v>0</v>
      </c>
      <c r="G6" s="66">
        <f>SUM(G7:G9)</f>
        <v>0</v>
      </c>
      <c r="H6" s="185" t="s">
        <v>439</v>
      </c>
    </row>
    <row r="7" spans="1:8" s="96" customFormat="1">
      <c r="A7" s="49" t="s">
        <v>4</v>
      </c>
      <c r="B7" s="59" t="s">
        <v>553</v>
      </c>
      <c r="C7" s="60" t="s">
        <v>5</v>
      </c>
      <c r="D7" s="37">
        <v>20</v>
      </c>
      <c r="E7" s="38"/>
      <c r="F7" s="38"/>
      <c r="G7" s="43">
        <f>D7*(E7+F7)</f>
        <v>0</v>
      </c>
      <c r="H7" s="148" t="s">
        <v>554</v>
      </c>
    </row>
    <row r="8" spans="1:8" s="96" customFormat="1">
      <c r="A8" s="49" t="s">
        <v>206</v>
      </c>
      <c r="B8" s="39" t="s">
        <v>2308</v>
      </c>
      <c r="C8" s="51" t="s">
        <v>5</v>
      </c>
      <c r="D8" s="37">
        <v>40.5</v>
      </c>
      <c r="E8" s="42"/>
      <c r="F8" s="42"/>
      <c r="G8" s="43">
        <f t="shared" ref="G8" si="0">D8*(E8+F8)</f>
        <v>0</v>
      </c>
      <c r="H8" s="375" t="s">
        <v>598</v>
      </c>
    </row>
    <row r="9" spans="1:8">
      <c r="A9" s="68"/>
      <c r="B9" s="63"/>
      <c r="C9" s="84"/>
      <c r="D9" s="41"/>
      <c r="E9" s="42"/>
      <c r="F9" s="42"/>
      <c r="G9" s="83"/>
      <c r="H9" s="171"/>
    </row>
    <row r="10" spans="1:8">
      <c r="A10" s="64" t="s">
        <v>88</v>
      </c>
      <c r="B10" s="65" t="s">
        <v>19</v>
      </c>
      <c r="C10" s="65"/>
      <c r="D10" s="65"/>
      <c r="E10" s="71">
        <f>SUMPRODUCT(D11:D13,E11:E13)</f>
        <v>0</v>
      </c>
      <c r="F10" s="71">
        <f>SUMPRODUCT(F11:F13,D11:D13)</f>
        <v>0</v>
      </c>
      <c r="G10" s="66">
        <f>SUM(G11:G13)</f>
        <v>0</v>
      </c>
      <c r="H10" s="185" t="s">
        <v>439</v>
      </c>
    </row>
    <row r="11" spans="1:8" s="22" customFormat="1" ht="30" customHeight="1">
      <c r="A11" s="58" t="s">
        <v>89</v>
      </c>
      <c r="B11" s="47" t="s">
        <v>600</v>
      </c>
      <c r="C11" s="48" t="s">
        <v>57</v>
      </c>
      <c r="D11" s="37">
        <v>1</v>
      </c>
      <c r="E11" s="38"/>
      <c r="F11" s="38"/>
      <c r="G11" s="43">
        <f>D11*(E11+F11)</f>
        <v>0</v>
      </c>
      <c r="H11" s="148" t="s">
        <v>349</v>
      </c>
    </row>
    <row r="12" spans="1:8" s="22" customFormat="1">
      <c r="A12" s="58" t="s">
        <v>107</v>
      </c>
      <c r="B12" s="47" t="s">
        <v>487</v>
      </c>
      <c r="C12" s="48" t="s">
        <v>57</v>
      </c>
      <c r="D12" s="37">
        <v>3</v>
      </c>
      <c r="E12" s="38"/>
      <c r="F12" s="38"/>
      <c r="G12" s="43">
        <f t="shared" ref="G12:G13" si="1">D12*(E12+F12)</f>
        <v>0</v>
      </c>
      <c r="H12" s="148" t="s">
        <v>349</v>
      </c>
    </row>
    <row r="13" spans="1:8" s="22" customFormat="1" ht="31.5" customHeight="1">
      <c r="A13" s="58" t="s">
        <v>108</v>
      </c>
      <c r="B13" s="47" t="s">
        <v>488</v>
      </c>
      <c r="C13" s="48" t="s">
        <v>57</v>
      </c>
      <c r="D13" s="37">
        <v>1</v>
      </c>
      <c r="E13" s="38"/>
      <c r="F13" s="38"/>
      <c r="G13" s="43">
        <f t="shared" si="1"/>
        <v>0</v>
      </c>
      <c r="H13" s="148" t="s">
        <v>349</v>
      </c>
    </row>
    <row r="14" spans="1:8" s="100" customFormat="1" ht="12.75">
      <c r="A14" s="68"/>
      <c r="B14" s="177"/>
      <c r="C14" s="40"/>
      <c r="D14" s="41"/>
      <c r="E14" s="42"/>
      <c r="F14" s="42"/>
      <c r="G14" s="43"/>
      <c r="H14" s="148"/>
    </row>
    <row r="15" spans="1:8">
      <c r="A15" s="430" t="s">
        <v>141</v>
      </c>
      <c r="B15" s="430"/>
      <c r="C15" s="430"/>
      <c r="D15" s="430"/>
      <c r="E15" s="430"/>
      <c r="F15" s="430"/>
      <c r="G15" s="31">
        <f>SUMIF(H6:H14,"&lt;&gt;SUBTOTAL",G6:G14)</f>
        <v>0</v>
      </c>
      <c r="H15" s="171"/>
    </row>
    <row r="16" spans="1:8" s="4" customFormat="1">
      <c r="A16" s="430" t="s">
        <v>139</v>
      </c>
      <c r="B16" s="430"/>
      <c r="C16" s="430"/>
      <c r="D16" s="430"/>
      <c r="E16" s="430"/>
      <c r="F16" s="430"/>
      <c r="G16" s="31">
        <f>G15*0.2497</f>
        <v>0</v>
      </c>
      <c r="H16" s="171"/>
    </row>
    <row r="17" spans="1:8" s="4" customFormat="1">
      <c r="A17" s="430" t="s">
        <v>142</v>
      </c>
      <c r="B17" s="430"/>
      <c r="C17" s="430"/>
      <c r="D17" s="430"/>
      <c r="E17" s="430"/>
      <c r="F17" s="430"/>
      <c r="G17" s="31">
        <f>SUM(G15:G16)</f>
        <v>0</v>
      </c>
      <c r="H17" s="171"/>
    </row>
  </sheetData>
  <mergeCells count="10">
    <mergeCell ref="G1:G2"/>
    <mergeCell ref="H1:H2"/>
    <mergeCell ref="A3:H5"/>
    <mergeCell ref="A17:F17"/>
    <mergeCell ref="A1:B2"/>
    <mergeCell ref="C1:C2"/>
    <mergeCell ref="D1:D2"/>
    <mergeCell ref="E1:F1"/>
    <mergeCell ref="A15:F15"/>
    <mergeCell ref="A16:F16"/>
  </mergeCells>
  <pageMargins left="0.51181102362204722" right="0.51181102362204722" top="0.78740157480314965" bottom="0.78740157480314965" header="0.31496062992125984" footer="0.31496062992125984"/>
  <pageSetup paperSize="9" scale="97" fitToHeight="0" orientation="landscape" r:id="rId1"/>
  <headerFooter>
    <oddHeader>&amp;C&amp;"-,Negrito"&amp;12&amp;G
TRIBUNAL DE CONTAS DO ESTADO DE GOIÁS
GERÊNCIA DE ADMINISTRAÇÃO
COMPLEMENTAÇÃO DE SERVIÇOS - NOVA SEDE ADMINISTRATIVA</oddHeader>
    <oddFooter>Página &amp;P de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22"/>
  <sheetViews>
    <sheetView view="pageBreakPreview" zoomScaleSheetLayoutView="100" workbookViewId="0">
      <pane ySplit="2" topLeftCell="A15" activePane="bottomLeft" state="frozen"/>
      <selection activeCell="I26" sqref="I26"/>
      <selection pane="bottomLeft" activeCell="J22" sqref="J22"/>
    </sheetView>
  </sheetViews>
  <sheetFormatPr defaultRowHeight="15"/>
  <cols>
    <col min="1" max="1" width="10.42578125" style="33" bestFit="1" customWidth="1"/>
    <col min="2" max="2" width="58.140625" style="21" customWidth="1"/>
    <col min="3" max="3" width="7.140625" style="21" bestFit="1" customWidth="1"/>
    <col min="4" max="4" width="9.7109375" style="27" customWidth="1"/>
    <col min="5" max="5" width="12.140625" style="26" bestFit="1" customWidth="1"/>
    <col min="6" max="6" width="11.85546875" style="26" customWidth="1"/>
    <col min="7" max="7" width="17.85546875" style="134" bestFit="1" customWidth="1"/>
    <col min="8" max="8" width="14.7109375" style="172" customWidth="1"/>
    <col min="9" max="16384" width="9.140625" style="21"/>
  </cols>
  <sheetData>
    <row r="1" spans="1:8" ht="22.5" customHeight="1">
      <c r="A1" s="427" t="s">
        <v>7</v>
      </c>
      <c r="B1" s="427"/>
      <c r="C1" s="427" t="s">
        <v>0</v>
      </c>
      <c r="D1" s="428" t="s">
        <v>146</v>
      </c>
      <c r="E1" s="425" t="s">
        <v>145</v>
      </c>
      <c r="F1" s="425"/>
      <c r="G1" s="429" t="s">
        <v>143</v>
      </c>
      <c r="H1" s="431" t="s">
        <v>2664</v>
      </c>
    </row>
    <row r="2" spans="1:8" ht="12.75" customHeight="1">
      <c r="A2" s="427"/>
      <c r="B2" s="427"/>
      <c r="C2" s="427"/>
      <c r="D2" s="428"/>
      <c r="E2" s="28" t="s">
        <v>1</v>
      </c>
      <c r="F2" s="28" t="s">
        <v>2</v>
      </c>
      <c r="G2" s="429"/>
      <c r="H2" s="431"/>
    </row>
    <row r="3" spans="1:8" s="112" customFormat="1" ht="12.75" customHeight="1">
      <c r="A3" s="423" t="s">
        <v>1307</v>
      </c>
      <c r="B3" s="423"/>
      <c r="C3" s="423"/>
      <c r="D3" s="423"/>
      <c r="E3" s="423"/>
      <c r="F3" s="423"/>
      <c r="G3" s="423"/>
      <c r="H3" s="423"/>
    </row>
    <row r="4" spans="1:8" s="112" customFormat="1" ht="12.75" customHeight="1">
      <c r="A4" s="423"/>
      <c r="B4" s="423"/>
      <c r="C4" s="423"/>
      <c r="D4" s="423"/>
      <c r="E4" s="423"/>
      <c r="F4" s="423"/>
      <c r="G4" s="423"/>
      <c r="H4" s="423"/>
    </row>
    <row r="5" spans="1:8" s="112" customFormat="1" ht="12.75" customHeight="1">
      <c r="A5" s="423"/>
      <c r="B5" s="423"/>
      <c r="C5" s="423"/>
      <c r="D5" s="423"/>
      <c r="E5" s="423"/>
      <c r="F5" s="423"/>
      <c r="G5" s="423"/>
      <c r="H5" s="423"/>
    </row>
    <row r="6" spans="1:8">
      <c r="A6" s="64" t="s">
        <v>3</v>
      </c>
      <c r="B6" s="65" t="s">
        <v>305</v>
      </c>
      <c r="C6" s="65"/>
      <c r="D6" s="65"/>
      <c r="E6" s="71">
        <f>SUMPRODUCT(D7:D8,E7:E8)</f>
        <v>0</v>
      </c>
      <c r="F6" s="71">
        <f>SUMPRODUCT(D7:D8,F7:F8)</f>
        <v>0</v>
      </c>
      <c r="G6" s="66">
        <f>SUM(G7:G8)</f>
        <v>0</v>
      </c>
      <c r="H6" s="185" t="s">
        <v>439</v>
      </c>
    </row>
    <row r="7" spans="1:8" ht="25.5">
      <c r="A7" s="68" t="s">
        <v>4</v>
      </c>
      <c r="B7" s="39" t="s">
        <v>2094</v>
      </c>
      <c r="C7" s="45" t="s">
        <v>57</v>
      </c>
      <c r="D7" s="41">
        <v>1</v>
      </c>
      <c r="E7" s="42"/>
      <c r="F7" s="42"/>
      <c r="G7" s="83">
        <f>D7*(E7+F7)</f>
        <v>0</v>
      </c>
      <c r="H7" s="148" t="s">
        <v>349</v>
      </c>
    </row>
    <row r="8" spans="1:8" ht="38.25">
      <c r="A8" s="68" t="s">
        <v>206</v>
      </c>
      <c r="B8" s="120" t="s">
        <v>2095</v>
      </c>
      <c r="C8" s="45" t="s">
        <v>37</v>
      </c>
      <c r="D8" s="41">
        <v>1</v>
      </c>
      <c r="E8" s="42"/>
      <c r="F8" s="42"/>
      <c r="G8" s="83">
        <f>D8*(E8+F8)</f>
        <v>0</v>
      </c>
      <c r="H8" s="148" t="s">
        <v>349</v>
      </c>
    </row>
    <row r="9" spans="1:8">
      <c r="A9" s="68"/>
      <c r="B9" s="63"/>
      <c r="C9" s="84"/>
      <c r="D9" s="41"/>
      <c r="E9" s="42"/>
      <c r="F9" s="42"/>
      <c r="G9" s="83"/>
      <c r="H9" s="171"/>
    </row>
    <row r="10" spans="1:8">
      <c r="A10" s="64" t="s">
        <v>88</v>
      </c>
      <c r="B10" s="65" t="s">
        <v>31</v>
      </c>
      <c r="C10" s="65"/>
      <c r="D10" s="65"/>
      <c r="E10" s="71">
        <f>SUMPRODUCT(D11:D12,E11:E12)</f>
        <v>0</v>
      </c>
      <c r="F10" s="71">
        <f>SUMPRODUCT(D11:D12,F11:F12)</f>
        <v>0</v>
      </c>
      <c r="G10" s="66">
        <f>SUM(G11:G12)</f>
        <v>0</v>
      </c>
      <c r="H10" s="185" t="s">
        <v>439</v>
      </c>
    </row>
    <row r="11" spans="1:8" s="96" customFormat="1">
      <c r="A11" s="49" t="s">
        <v>89</v>
      </c>
      <c r="B11" s="59" t="s">
        <v>553</v>
      </c>
      <c r="C11" s="60" t="s">
        <v>5</v>
      </c>
      <c r="D11" s="37">
        <v>20</v>
      </c>
      <c r="E11" s="38"/>
      <c r="F11" s="38"/>
      <c r="G11" s="43">
        <f>D11*(E11+F11)</f>
        <v>0</v>
      </c>
      <c r="H11" s="148" t="s">
        <v>554</v>
      </c>
    </row>
    <row r="12" spans="1:8" s="96" customFormat="1">
      <c r="A12" s="49" t="s">
        <v>107</v>
      </c>
      <c r="B12" s="39" t="s">
        <v>2308</v>
      </c>
      <c r="C12" s="51" t="s">
        <v>5</v>
      </c>
      <c r="D12" s="37">
        <f>13.5*3</f>
        <v>40.5</v>
      </c>
      <c r="E12" s="42"/>
      <c r="F12" s="42"/>
      <c r="G12" s="43">
        <f t="shared" ref="G12" si="0">D12*(E12+F12)</f>
        <v>0</v>
      </c>
      <c r="H12" s="375" t="s">
        <v>598</v>
      </c>
    </row>
    <row r="13" spans="1:8">
      <c r="A13" s="68"/>
      <c r="B13" s="63"/>
      <c r="C13" s="84"/>
      <c r="D13" s="41"/>
      <c r="E13" s="42"/>
      <c r="F13" s="42"/>
      <c r="G13" s="83"/>
      <c r="H13" s="171"/>
    </row>
    <row r="14" spans="1:8" s="112" customFormat="1">
      <c r="A14" s="64" t="s">
        <v>90</v>
      </c>
      <c r="B14" s="65" t="s">
        <v>650</v>
      </c>
      <c r="C14" s="65"/>
      <c r="D14" s="65"/>
      <c r="E14" s="75">
        <f>SUMPRODUCT(D15:D18*E15:E18)</f>
        <v>0</v>
      </c>
      <c r="F14" s="75">
        <f>SUMPRODUCT(D15:D18,F15:F18)</f>
        <v>0</v>
      </c>
      <c r="G14" s="66">
        <f>SUM(G15:G18)</f>
        <v>0</v>
      </c>
      <c r="H14" s="185" t="s">
        <v>439</v>
      </c>
    </row>
    <row r="15" spans="1:8" s="112" customFormat="1" ht="51">
      <c r="A15" s="49" t="s">
        <v>91</v>
      </c>
      <c r="B15" s="50" t="s">
        <v>652</v>
      </c>
      <c r="C15" s="45" t="s">
        <v>57</v>
      </c>
      <c r="D15" s="37">
        <v>1</v>
      </c>
      <c r="E15" s="38"/>
      <c r="F15" s="38"/>
      <c r="G15" s="43">
        <f>D15*(E15+F15)</f>
        <v>0</v>
      </c>
      <c r="H15" s="148" t="s">
        <v>349</v>
      </c>
    </row>
    <row r="16" spans="1:8" s="112" customFormat="1">
      <c r="A16" s="49" t="s">
        <v>266</v>
      </c>
      <c r="B16" s="50" t="s">
        <v>651</v>
      </c>
      <c r="C16" s="45" t="s">
        <v>57</v>
      </c>
      <c r="D16" s="37">
        <v>15</v>
      </c>
      <c r="E16" s="38"/>
      <c r="F16" s="38"/>
      <c r="G16" s="43">
        <f>D16*(E16+F16)</f>
        <v>0</v>
      </c>
      <c r="H16" s="148" t="s">
        <v>349</v>
      </c>
    </row>
    <row r="17" spans="1:8" s="112" customFormat="1" ht="25.5">
      <c r="A17" s="49" t="s">
        <v>267</v>
      </c>
      <c r="B17" s="50" t="s">
        <v>653</v>
      </c>
      <c r="C17" s="45" t="s">
        <v>57</v>
      </c>
      <c r="D17" s="37">
        <v>2</v>
      </c>
      <c r="E17" s="38"/>
      <c r="F17" s="38"/>
      <c r="G17" s="43">
        <f>D17*(E17+F17)</f>
        <v>0</v>
      </c>
      <c r="H17" s="148" t="s">
        <v>349</v>
      </c>
    </row>
    <row r="18" spans="1:8" s="112" customFormat="1" ht="102">
      <c r="A18" s="49" t="s">
        <v>332</v>
      </c>
      <c r="B18" s="39" t="s">
        <v>667</v>
      </c>
      <c r="C18" s="45" t="s">
        <v>57</v>
      </c>
      <c r="D18" s="41">
        <v>1</v>
      </c>
      <c r="E18" s="147"/>
      <c r="F18" s="38"/>
      <c r="G18" s="43">
        <f>D18*(E18+F18)</f>
        <v>0</v>
      </c>
      <c r="H18" s="148" t="s">
        <v>349</v>
      </c>
    </row>
    <row r="19" spans="1:8">
      <c r="A19" s="68"/>
      <c r="B19" s="63"/>
      <c r="C19" s="84"/>
      <c r="D19" s="41"/>
      <c r="E19" s="42"/>
      <c r="F19" s="42"/>
      <c r="G19" s="83"/>
      <c r="H19" s="171"/>
    </row>
    <row r="20" spans="1:8">
      <c r="A20" s="430" t="s">
        <v>141</v>
      </c>
      <c r="B20" s="430"/>
      <c r="C20" s="430"/>
      <c r="D20" s="430"/>
      <c r="E20" s="430"/>
      <c r="F20" s="430"/>
      <c r="G20" s="31">
        <f>SUMIF(H6:H19,"&lt;&gt;SUBTOTAL",G6:G19)</f>
        <v>0</v>
      </c>
      <c r="H20" s="171"/>
    </row>
    <row r="21" spans="1:8" s="4" customFormat="1">
      <c r="A21" s="430" t="s">
        <v>139</v>
      </c>
      <c r="B21" s="430"/>
      <c r="C21" s="430"/>
      <c r="D21" s="430"/>
      <c r="E21" s="430"/>
      <c r="F21" s="430"/>
      <c r="G21" s="31">
        <f>G20*0.2497</f>
        <v>0</v>
      </c>
      <c r="H21" s="171"/>
    </row>
    <row r="22" spans="1:8" s="4" customFormat="1">
      <c r="A22" s="430" t="s">
        <v>142</v>
      </c>
      <c r="B22" s="430"/>
      <c r="C22" s="430"/>
      <c r="D22" s="430"/>
      <c r="E22" s="430"/>
      <c r="F22" s="430"/>
      <c r="G22" s="31">
        <f>SUM(G20:G21)</f>
        <v>0</v>
      </c>
      <c r="H22" s="171"/>
    </row>
  </sheetData>
  <mergeCells count="10">
    <mergeCell ref="G1:G2"/>
    <mergeCell ref="H1:H2"/>
    <mergeCell ref="A3:H5"/>
    <mergeCell ref="A22:F22"/>
    <mergeCell ref="A1:B2"/>
    <mergeCell ref="C1:C2"/>
    <mergeCell ref="D1:D2"/>
    <mergeCell ref="E1:F1"/>
    <mergeCell ref="A20:F20"/>
    <mergeCell ref="A21:F21"/>
  </mergeCells>
  <pageMargins left="0.51181102362204722" right="0.51181102362204722" top="0.78740157480314965" bottom="0.78740157480314965" header="0.31496062992125984" footer="0.31496062992125984"/>
  <pageSetup paperSize="9" scale="95" fitToHeight="0" orientation="landscape" r:id="rId1"/>
  <headerFooter>
    <oddHeader>&amp;C&amp;"-,Negrito"&amp;12&amp;G
TRIBUNAL DE CONTAS DO ESTADO DE GOIÁS
GERÊNCIA DE ADMINISTRAÇÃO
COMPLEMENTAÇÃO DE SERVIÇOS - NOVA SEDE ADMINISTRATIVA</oddHeader>
    <oddFooter>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12</vt:i4>
      </vt:variant>
    </vt:vector>
  </HeadingPairs>
  <TitlesOfParts>
    <vt:vector size="21" baseType="lpstr">
      <vt:lpstr>RESUMO</vt:lpstr>
      <vt:lpstr>BDI</vt:lpstr>
      <vt:lpstr>CRONOGRAMA</vt:lpstr>
      <vt:lpstr>EDIFÍCIO SEDE</vt:lpstr>
      <vt:lpstr>IMPLANTAÇÃO</vt:lpstr>
      <vt:lpstr>CONVIVENCIA</vt:lpstr>
      <vt:lpstr>CRECHE</vt:lpstr>
      <vt:lpstr>GUARITA SERV.</vt:lpstr>
      <vt:lpstr>GUARITA CONS.</vt:lpstr>
      <vt:lpstr>BDI!Area_de_impressao</vt:lpstr>
      <vt:lpstr>CONVIVENCIA!Area_de_impressao</vt:lpstr>
      <vt:lpstr>CRECHE!Area_de_impressao</vt:lpstr>
      <vt:lpstr>CRONOGRAMA!Area_de_impressao</vt:lpstr>
      <vt:lpstr>'EDIFÍCIO SEDE'!Area_de_impressao</vt:lpstr>
      <vt:lpstr>'GUARITA CONS.'!Area_de_impressao</vt:lpstr>
      <vt:lpstr>'GUARITA SERV.'!Area_de_impressao</vt:lpstr>
      <vt:lpstr>IMPLANTAÇÃO!Area_de_impressao</vt:lpstr>
      <vt:lpstr>RESUMO!Area_de_impressao</vt:lpstr>
      <vt:lpstr>TAXA_REAJUSTE_INCC</vt:lpstr>
      <vt:lpstr>'EDIFÍCIO SEDE'!Titulos_de_impressao</vt:lpstr>
      <vt:lpstr>IMPLANTAÇÃO!Titulos_de_impressao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Henrique Mota Emiliano</dc:creator>
  <cp:lastModifiedBy>Pedro Henrique Mota Emiliano</cp:lastModifiedBy>
  <cp:lastPrinted>2015-07-24T12:11:16Z</cp:lastPrinted>
  <dcterms:created xsi:type="dcterms:W3CDTF">2013-04-26T13:32:04Z</dcterms:created>
  <dcterms:modified xsi:type="dcterms:W3CDTF">2015-08-11T19:56:16Z</dcterms:modified>
</cp:coreProperties>
</file>